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K170" i="2" l="1"/>
  <c r="K128" i="2"/>
  <c r="K105" i="2" l="1"/>
  <c r="K104" i="2"/>
  <c r="K103" i="2"/>
  <c r="K88" i="2"/>
  <c r="K102" i="2" l="1"/>
  <c r="K140" i="2" l="1"/>
  <c r="K302" i="2" l="1"/>
  <c r="K301" i="2"/>
  <c r="D320" i="2"/>
  <c r="D321" i="2"/>
  <c r="D322" i="2"/>
  <c r="D319" i="2"/>
  <c r="J321" i="2"/>
  <c r="M318" i="2"/>
  <c r="L318" i="2"/>
  <c r="K318" i="2"/>
  <c r="J318" i="2"/>
  <c r="I318" i="2"/>
  <c r="H318" i="2"/>
  <c r="G318" i="2"/>
  <c r="F318" i="2"/>
  <c r="E318" i="2"/>
  <c r="K68" i="2" l="1"/>
  <c r="E103" i="2"/>
  <c r="F103" i="2"/>
  <c r="G103" i="2"/>
  <c r="H103" i="2"/>
  <c r="I103" i="2"/>
  <c r="J103" i="2"/>
  <c r="L103" i="2"/>
  <c r="M103" i="2"/>
  <c r="D123" i="2"/>
  <c r="D122" i="2"/>
  <c r="I119" i="2"/>
  <c r="G119" i="2"/>
  <c r="D120" i="2"/>
  <c r="M119" i="2"/>
  <c r="L119" i="2"/>
  <c r="K119" i="2"/>
  <c r="J119" i="2"/>
  <c r="H119" i="2"/>
  <c r="F119" i="2"/>
  <c r="E119" i="2"/>
  <c r="D121" i="2" l="1"/>
  <c r="D119" i="2" s="1"/>
  <c r="J104" i="2"/>
  <c r="K203" i="2" l="1"/>
  <c r="L203" i="2"/>
  <c r="M203" i="2"/>
  <c r="E203" i="2"/>
  <c r="F203" i="2"/>
  <c r="E212" i="2"/>
  <c r="F212" i="2"/>
  <c r="G212" i="2"/>
  <c r="H212" i="2"/>
  <c r="I212" i="2"/>
  <c r="J212" i="2"/>
  <c r="K212" i="2"/>
  <c r="D221" i="2"/>
  <c r="J220" i="2"/>
  <c r="J203" i="2" s="1"/>
  <c r="I220" i="2"/>
  <c r="I217" i="2" s="1"/>
  <c r="H220" i="2"/>
  <c r="G220" i="2"/>
  <c r="G217" i="2" s="1"/>
  <c r="D219" i="2"/>
  <c r="D218" i="2"/>
  <c r="M217" i="2"/>
  <c r="L217" i="2"/>
  <c r="K217" i="2"/>
  <c r="J217" i="2"/>
  <c r="F217" i="2"/>
  <c r="E217" i="2"/>
  <c r="D220" i="2" l="1"/>
  <c r="D217" i="2"/>
  <c r="H217" i="2"/>
  <c r="D144" i="2"/>
  <c r="D141" i="2"/>
  <c r="D142" i="2"/>
  <c r="D139" i="2"/>
  <c r="D136" i="2"/>
  <c r="D137" i="2"/>
  <c r="D138" i="2"/>
  <c r="D143" i="2"/>
  <c r="K163" i="2"/>
  <c r="K174" i="2"/>
  <c r="K180" i="2"/>
  <c r="K168" i="2" l="1"/>
  <c r="L301" i="2"/>
  <c r="M301" i="2"/>
  <c r="L105" i="2"/>
  <c r="M105" i="2"/>
  <c r="L104" i="2"/>
  <c r="M104" i="2"/>
  <c r="M140" i="2"/>
  <c r="L140" i="2"/>
  <c r="J140" i="2"/>
  <c r="I140" i="2"/>
  <c r="H140" i="2"/>
  <c r="G140" i="2"/>
  <c r="F140" i="2"/>
  <c r="E140" i="2"/>
  <c r="D140" i="2"/>
  <c r="J105" i="2" l="1"/>
  <c r="D135" i="2"/>
  <c r="M135" i="2"/>
  <c r="L135" i="2"/>
  <c r="K135" i="2"/>
  <c r="J135" i="2"/>
  <c r="I135" i="2"/>
  <c r="H135" i="2"/>
  <c r="G135" i="2"/>
  <c r="F135" i="2"/>
  <c r="E135" i="2"/>
  <c r="J90" i="2" l="1"/>
  <c r="J89" i="2"/>
  <c r="J88" i="2"/>
  <c r="J286" i="2" l="1"/>
  <c r="K286" i="2"/>
  <c r="L286" i="2"/>
  <c r="J263" i="2"/>
  <c r="K263" i="2"/>
  <c r="L263" i="2"/>
  <c r="D132" i="2" l="1"/>
  <c r="D130" i="2" s="1"/>
  <c r="J130" i="2"/>
  <c r="J309" i="2" l="1"/>
  <c r="K130" i="2" l="1"/>
  <c r="L130" i="2"/>
  <c r="M130" i="2"/>
  <c r="J55" i="2"/>
  <c r="I153" i="2" l="1"/>
  <c r="I276" i="2" l="1"/>
  <c r="I226" i="2"/>
  <c r="I203" i="2" s="1"/>
  <c r="I183" i="2"/>
  <c r="I182" i="2"/>
  <c r="I171" i="2"/>
  <c r="I170" i="2"/>
  <c r="I164" i="2"/>
  <c r="I116" i="2"/>
  <c r="I78" i="2"/>
  <c r="I68" i="2"/>
  <c r="I62" i="2"/>
  <c r="I202" i="2" l="1"/>
  <c r="D232" i="2"/>
  <c r="J228" i="2"/>
  <c r="I228" i="2"/>
  <c r="D230" i="2"/>
  <c r="D229" i="2"/>
  <c r="M228" i="2"/>
  <c r="L228" i="2"/>
  <c r="K228" i="2"/>
  <c r="H228" i="2"/>
  <c r="G228" i="2"/>
  <c r="F228" i="2"/>
  <c r="E228" i="2"/>
  <c r="I104" i="2"/>
  <c r="G151" i="2"/>
  <c r="D154" i="2"/>
  <c r="D151" i="2" s="1"/>
  <c r="D153" i="2"/>
  <c r="M151" i="2"/>
  <c r="L151" i="2"/>
  <c r="K151" i="2"/>
  <c r="J151" i="2"/>
  <c r="I151" i="2"/>
  <c r="H151" i="2"/>
  <c r="F151" i="2"/>
  <c r="E151" i="2"/>
  <c r="I55" i="2"/>
  <c r="D79" i="2"/>
  <c r="D78" i="2"/>
  <c r="M76" i="2"/>
  <c r="L76" i="2"/>
  <c r="K76" i="2"/>
  <c r="J76" i="2"/>
  <c r="I76" i="2"/>
  <c r="H76" i="2"/>
  <c r="G76" i="2"/>
  <c r="F76" i="2"/>
  <c r="E76" i="2"/>
  <c r="I149" i="2"/>
  <c r="I160" i="2"/>
  <c r="D160" i="2" s="1"/>
  <c r="I177" i="2"/>
  <c r="D76" i="2" l="1"/>
  <c r="D231" i="2"/>
  <c r="D228" i="2" s="1"/>
  <c r="I74" i="2"/>
  <c r="I243" i="2" l="1"/>
  <c r="I163" i="2"/>
  <c r="D167" i="2" l="1"/>
  <c r="H163" i="2"/>
  <c r="D166" i="2"/>
  <c r="D165" i="2"/>
  <c r="D164" i="2"/>
  <c r="M163" i="2"/>
  <c r="L163" i="2"/>
  <c r="J163" i="2"/>
  <c r="G163" i="2"/>
  <c r="F163" i="2"/>
  <c r="E163" i="2"/>
  <c r="I106" i="2"/>
  <c r="D113" i="2"/>
  <c r="D112" i="2"/>
  <c r="D111" i="2"/>
  <c r="D110" i="2"/>
  <c r="D103" i="2" s="1"/>
  <c r="M109" i="2"/>
  <c r="L109" i="2"/>
  <c r="K109" i="2"/>
  <c r="J109" i="2"/>
  <c r="I109" i="2"/>
  <c r="H109" i="2"/>
  <c r="F109" i="2"/>
  <c r="E109" i="2"/>
  <c r="D163" i="2" l="1"/>
  <c r="D109" i="2"/>
  <c r="G109" i="2"/>
  <c r="D148" i="2" l="1"/>
  <c r="D73" i="2"/>
  <c r="D67" i="2"/>
  <c r="E82" i="2" l="1"/>
  <c r="F82" i="2"/>
  <c r="G82" i="2"/>
  <c r="H82" i="2"/>
  <c r="I82" i="2"/>
  <c r="J82" i="2"/>
  <c r="K82" i="2"/>
  <c r="L82" i="2"/>
  <c r="M82" i="2"/>
  <c r="D83" i="2"/>
  <c r="D84" i="2"/>
  <c r="D85" i="2"/>
  <c r="D182" i="2" l="1"/>
  <c r="D184" i="2"/>
  <c r="D183" i="2"/>
  <c r="D181" i="2"/>
  <c r="M180" i="2"/>
  <c r="L180" i="2"/>
  <c r="J180" i="2"/>
  <c r="I180" i="2"/>
  <c r="H180" i="2"/>
  <c r="G180" i="2"/>
  <c r="F180" i="2"/>
  <c r="E180" i="2"/>
  <c r="I128" i="2"/>
  <c r="I105" i="2" l="1"/>
  <c r="I102" i="2" s="1"/>
  <c r="D180" i="2"/>
  <c r="I89" i="2"/>
  <c r="I90" i="2" l="1"/>
  <c r="D157" i="2"/>
  <c r="D243" i="2" l="1"/>
  <c r="D177" i="2"/>
  <c r="D68" i="2"/>
  <c r="D40" i="2"/>
  <c r="D43" i="2"/>
  <c r="I71" i="2" l="1"/>
  <c r="I114" i="2" l="1"/>
  <c r="J114" i="2"/>
  <c r="K114" i="2"/>
  <c r="H226" i="2" l="1"/>
  <c r="H210" i="2"/>
  <c r="H203" i="2" s="1"/>
  <c r="H171" i="2"/>
  <c r="H170" i="2"/>
  <c r="H149" i="2"/>
  <c r="H116" i="2"/>
  <c r="H62" i="2"/>
  <c r="D244" i="2"/>
  <c r="D242" i="2"/>
  <c r="D241" i="2"/>
  <c r="M240" i="2"/>
  <c r="L240" i="2"/>
  <c r="K240" i="2"/>
  <c r="J240" i="2"/>
  <c r="I240" i="2"/>
  <c r="H240" i="2"/>
  <c r="G240" i="2"/>
  <c r="F240" i="2"/>
  <c r="E240" i="2"/>
  <c r="H104" i="2" l="1"/>
  <c r="D240" i="2"/>
  <c r="H74" i="2"/>
  <c r="D74" i="2" s="1"/>
  <c r="D71" i="2" s="1"/>
  <c r="D328" i="2" l="1"/>
  <c r="D327" i="2"/>
  <c r="D326" i="2"/>
  <c r="D325" i="2"/>
  <c r="M324" i="2"/>
  <c r="L324" i="2"/>
  <c r="K324" i="2"/>
  <c r="J324" i="2"/>
  <c r="I324" i="2"/>
  <c r="H324" i="2"/>
  <c r="G324" i="2"/>
  <c r="F324" i="2"/>
  <c r="E324" i="2"/>
  <c r="D318" i="2"/>
  <c r="I312" i="2"/>
  <c r="H312" i="2"/>
  <c r="G312" i="2"/>
  <c r="F312" i="2"/>
  <c r="E312" i="2"/>
  <c r="D312" i="2"/>
  <c r="D310" i="2"/>
  <c r="D309" i="2"/>
  <c r="D308" i="2"/>
  <c r="D307" i="2"/>
  <c r="M306" i="2"/>
  <c r="L306" i="2"/>
  <c r="K306" i="2"/>
  <c r="J306" i="2"/>
  <c r="I306" i="2"/>
  <c r="H306" i="2"/>
  <c r="G306" i="2"/>
  <c r="F306" i="2"/>
  <c r="E306" i="2"/>
  <c r="M303" i="2"/>
  <c r="M288" i="2" s="1"/>
  <c r="L303" i="2"/>
  <c r="L288" i="2" s="1"/>
  <c r="K303" i="2"/>
  <c r="J303" i="2"/>
  <c r="I303" i="2"/>
  <c r="I288" i="2" s="1"/>
  <c r="H303" i="2"/>
  <c r="H288" i="2" s="1"/>
  <c r="G303" i="2"/>
  <c r="F303" i="2"/>
  <c r="E303" i="2"/>
  <c r="M302" i="2"/>
  <c r="M287" i="2" s="1"/>
  <c r="L302" i="2"/>
  <c r="L287" i="2" s="1"/>
  <c r="K287" i="2"/>
  <c r="J302" i="2"/>
  <c r="J287" i="2" s="1"/>
  <c r="I302" i="2"/>
  <c r="H302" i="2"/>
  <c r="G302" i="2"/>
  <c r="F302" i="2"/>
  <c r="F287" i="2" s="1"/>
  <c r="E302" i="2"/>
  <c r="E287" i="2" s="1"/>
  <c r="I301" i="2"/>
  <c r="I286" i="2" s="1"/>
  <c r="H301" i="2"/>
  <c r="G301" i="2"/>
  <c r="F301" i="2"/>
  <c r="F299" i="2" s="1"/>
  <c r="E301" i="2"/>
  <c r="E286" i="2" s="1"/>
  <c r="M300" i="2"/>
  <c r="M285" i="2" s="1"/>
  <c r="L300" i="2"/>
  <c r="L285" i="2" s="1"/>
  <c r="K300" i="2"/>
  <c r="K285" i="2" s="1"/>
  <c r="J300" i="2"/>
  <c r="J285" i="2" s="1"/>
  <c r="I300" i="2"/>
  <c r="I285" i="2" s="1"/>
  <c r="H300" i="2"/>
  <c r="H285" i="2" s="1"/>
  <c r="G300" i="2"/>
  <c r="G285" i="2" s="1"/>
  <c r="F300" i="2"/>
  <c r="F285" i="2" s="1"/>
  <c r="E300" i="2"/>
  <c r="D298" i="2"/>
  <c r="D297" i="2"/>
  <c r="D296" i="2"/>
  <c r="D295" i="2"/>
  <c r="M294" i="2"/>
  <c r="L294" i="2"/>
  <c r="K294" i="2"/>
  <c r="J294" i="2"/>
  <c r="I294" i="2"/>
  <c r="H294" i="2"/>
  <c r="G294" i="2"/>
  <c r="F294" i="2"/>
  <c r="E294" i="2"/>
  <c r="D293" i="2"/>
  <c r="D292" i="2"/>
  <c r="D291" i="2"/>
  <c r="D290" i="2"/>
  <c r="M289" i="2"/>
  <c r="L289" i="2"/>
  <c r="K289" i="2"/>
  <c r="J289" i="2"/>
  <c r="I289" i="2"/>
  <c r="H289" i="2"/>
  <c r="G289" i="2"/>
  <c r="F289" i="2"/>
  <c r="E289" i="2"/>
  <c r="K288" i="2"/>
  <c r="J288" i="2"/>
  <c r="G288" i="2"/>
  <c r="F288" i="2"/>
  <c r="H287" i="2"/>
  <c r="G287" i="2"/>
  <c r="M286" i="2"/>
  <c r="G286" i="2"/>
  <c r="D283" i="2"/>
  <c r="D282" i="2"/>
  <c r="D281" i="2"/>
  <c r="D280" i="2"/>
  <c r="M279" i="2"/>
  <c r="L279" i="2"/>
  <c r="K279" i="2"/>
  <c r="J279" i="2"/>
  <c r="I279" i="2"/>
  <c r="H279" i="2"/>
  <c r="G279" i="2"/>
  <c r="F279" i="2"/>
  <c r="E279" i="2"/>
  <c r="D277" i="2"/>
  <c r="D276" i="2"/>
  <c r="D275" i="2"/>
  <c r="D274" i="2"/>
  <c r="M273" i="2"/>
  <c r="L273" i="2"/>
  <c r="K273" i="2"/>
  <c r="J273" i="2"/>
  <c r="I273" i="2"/>
  <c r="H273" i="2"/>
  <c r="G273" i="2"/>
  <c r="F273" i="2"/>
  <c r="E273" i="2"/>
  <c r="D271" i="2"/>
  <c r="D270" i="2"/>
  <c r="D269" i="2"/>
  <c r="D268" i="2"/>
  <c r="M267" i="2"/>
  <c r="L267" i="2"/>
  <c r="K267" i="2"/>
  <c r="J267" i="2"/>
  <c r="I267" i="2"/>
  <c r="H267" i="2"/>
  <c r="G267" i="2"/>
  <c r="F267" i="2"/>
  <c r="E267" i="2"/>
  <c r="M264" i="2"/>
  <c r="L264" i="2"/>
  <c r="L249" i="2" s="1"/>
  <c r="K264" i="2"/>
  <c r="K249" i="2" s="1"/>
  <c r="J264" i="2"/>
  <c r="J249" i="2" s="1"/>
  <c r="I264" i="2"/>
  <c r="I249" i="2" s="1"/>
  <c r="H264" i="2"/>
  <c r="H249" i="2" s="1"/>
  <c r="G264" i="2"/>
  <c r="G249" i="2" s="1"/>
  <c r="F264" i="2"/>
  <c r="F249" i="2" s="1"/>
  <c r="E264" i="2"/>
  <c r="M263" i="2"/>
  <c r="M248" i="2" s="1"/>
  <c r="L248" i="2"/>
  <c r="J248" i="2"/>
  <c r="I263" i="2"/>
  <c r="I248" i="2" s="1"/>
  <c r="H263" i="2"/>
  <c r="H248" i="2" s="1"/>
  <c r="G263" i="2"/>
  <c r="G248" i="2" s="1"/>
  <c r="F263" i="2"/>
  <c r="F248" i="2" s="1"/>
  <c r="E263" i="2"/>
  <c r="M262" i="2"/>
  <c r="L262" i="2"/>
  <c r="L247" i="2" s="1"/>
  <c r="K262" i="2"/>
  <c r="K247" i="2" s="1"/>
  <c r="J262" i="2"/>
  <c r="J247" i="2" s="1"/>
  <c r="I262" i="2"/>
  <c r="I247" i="2" s="1"/>
  <c r="H262" i="2"/>
  <c r="H247" i="2" s="1"/>
  <c r="G262" i="2"/>
  <c r="G247" i="2" s="1"/>
  <c r="F262" i="2"/>
  <c r="E262" i="2"/>
  <c r="M261" i="2"/>
  <c r="M246" i="2" s="1"/>
  <c r="L261" i="2"/>
  <c r="K261" i="2"/>
  <c r="K246" i="2" s="1"/>
  <c r="J261" i="2"/>
  <c r="J246" i="2" s="1"/>
  <c r="I261" i="2"/>
  <c r="I246" i="2" s="1"/>
  <c r="H261" i="2"/>
  <c r="G261" i="2"/>
  <c r="F261" i="2"/>
  <c r="E261" i="2"/>
  <c r="E246" i="2" s="1"/>
  <c r="D259" i="2"/>
  <c r="D258" i="2"/>
  <c r="D257" i="2"/>
  <c r="D256" i="2"/>
  <c r="M255" i="2"/>
  <c r="L255" i="2"/>
  <c r="K255" i="2"/>
  <c r="J255" i="2"/>
  <c r="I255" i="2"/>
  <c r="H255" i="2"/>
  <c r="G255" i="2"/>
  <c r="F255" i="2"/>
  <c r="E255" i="2"/>
  <c r="D253" i="2"/>
  <c r="D252" i="2"/>
  <c r="D20" i="2" s="1"/>
  <c r="D251" i="2"/>
  <c r="M250" i="2"/>
  <c r="L250" i="2"/>
  <c r="K250" i="2"/>
  <c r="J250" i="2"/>
  <c r="I250" i="2"/>
  <c r="H250" i="2"/>
  <c r="G250" i="2"/>
  <c r="F250" i="2"/>
  <c r="E250" i="2"/>
  <c r="M249" i="2"/>
  <c r="E249" i="2"/>
  <c r="K248" i="2"/>
  <c r="E248" i="2"/>
  <c r="M247" i="2"/>
  <c r="F247" i="2"/>
  <c r="E247" i="2"/>
  <c r="G246" i="2"/>
  <c r="F246" i="2"/>
  <c r="D238" i="2"/>
  <c r="D237" i="2"/>
  <c r="D236" i="2"/>
  <c r="D235" i="2"/>
  <c r="M234" i="2"/>
  <c r="L234" i="2"/>
  <c r="K234" i="2"/>
  <c r="J234" i="2"/>
  <c r="I234" i="2"/>
  <c r="H234" i="2"/>
  <c r="G234" i="2"/>
  <c r="F234" i="2"/>
  <c r="E234" i="2"/>
  <c r="D227" i="2"/>
  <c r="G226" i="2"/>
  <c r="D226" i="2" s="1"/>
  <c r="D225" i="2"/>
  <c r="D224" i="2"/>
  <c r="M223" i="2"/>
  <c r="L223" i="2"/>
  <c r="K223" i="2"/>
  <c r="J223" i="2"/>
  <c r="I223" i="2"/>
  <c r="H223" i="2"/>
  <c r="F223" i="2"/>
  <c r="E223" i="2"/>
  <c r="D216" i="2"/>
  <c r="D215" i="2"/>
  <c r="D214" i="2"/>
  <c r="D213" i="2"/>
  <c r="M212" i="2"/>
  <c r="L212" i="2"/>
  <c r="D211" i="2"/>
  <c r="G210" i="2"/>
  <c r="D209" i="2"/>
  <c r="D208" i="2"/>
  <c r="M207" i="2"/>
  <c r="L207" i="2"/>
  <c r="K207" i="2"/>
  <c r="J207" i="2"/>
  <c r="I207" i="2"/>
  <c r="H207" i="2"/>
  <c r="G207" i="2"/>
  <c r="F207" i="2"/>
  <c r="E207" i="2"/>
  <c r="M204" i="2"/>
  <c r="M189" i="2" s="1"/>
  <c r="L204" i="2"/>
  <c r="L189" i="2" s="1"/>
  <c r="K204" i="2"/>
  <c r="J204" i="2"/>
  <c r="J189" i="2" s="1"/>
  <c r="I204" i="2"/>
  <c r="H204" i="2"/>
  <c r="H189" i="2" s="1"/>
  <c r="G204" i="2"/>
  <c r="G189" i="2" s="1"/>
  <c r="F204" i="2"/>
  <c r="F189" i="2" s="1"/>
  <c r="E204" i="2"/>
  <c r="M188" i="2"/>
  <c r="L188" i="2"/>
  <c r="F188" i="2"/>
  <c r="E188" i="2"/>
  <c r="M202" i="2"/>
  <c r="L202" i="2"/>
  <c r="L187" i="2" s="1"/>
  <c r="K202" i="2"/>
  <c r="K187" i="2" s="1"/>
  <c r="J202" i="2"/>
  <c r="J187" i="2" s="1"/>
  <c r="H202" i="2"/>
  <c r="H187" i="2" s="1"/>
  <c r="G202" i="2"/>
  <c r="G187" i="2" s="1"/>
  <c r="F202" i="2"/>
  <c r="F187" i="2" s="1"/>
  <c r="E202" i="2"/>
  <c r="E187" i="2" s="1"/>
  <c r="M201" i="2"/>
  <c r="L201" i="2"/>
  <c r="L186" i="2" s="1"/>
  <c r="K201" i="2"/>
  <c r="J201" i="2"/>
  <c r="J186" i="2" s="1"/>
  <c r="I201" i="2"/>
  <c r="I186" i="2" s="1"/>
  <c r="H201" i="2"/>
  <c r="H186" i="2" s="1"/>
  <c r="G201" i="2"/>
  <c r="F201" i="2"/>
  <c r="E201" i="2"/>
  <c r="E186" i="2" s="1"/>
  <c r="D201" i="2"/>
  <c r="D199" i="2"/>
  <c r="D198" i="2"/>
  <c r="D197" i="2"/>
  <c r="D196" i="2"/>
  <c r="D186" i="2" s="1"/>
  <c r="M195" i="2"/>
  <c r="L195" i="2"/>
  <c r="K195" i="2"/>
  <c r="J195" i="2"/>
  <c r="I195" i="2"/>
  <c r="H195" i="2"/>
  <c r="G195" i="2"/>
  <c r="F195" i="2"/>
  <c r="E195" i="2"/>
  <c r="M190" i="2"/>
  <c r="L190" i="2"/>
  <c r="K190" i="2"/>
  <c r="J190" i="2"/>
  <c r="I190" i="2"/>
  <c r="H190" i="2"/>
  <c r="G190" i="2"/>
  <c r="F190" i="2"/>
  <c r="E190" i="2"/>
  <c r="D190" i="2"/>
  <c r="K189" i="2"/>
  <c r="I189" i="2"/>
  <c r="E189" i="2"/>
  <c r="I188" i="2"/>
  <c r="M187" i="2"/>
  <c r="K186" i="2"/>
  <c r="G186" i="2"/>
  <c r="F186" i="2"/>
  <c r="D178" i="2"/>
  <c r="D176" i="2"/>
  <c r="D175" i="2"/>
  <c r="M174" i="2"/>
  <c r="L174" i="2"/>
  <c r="J174" i="2"/>
  <c r="I174" i="2"/>
  <c r="H174" i="2"/>
  <c r="G174" i="2"/>
  <c r="F174" i="2"/>
  <c r="E174" i="2"/>
  <c r="D172" i="2"/>
  <c r="D171" i="2"/>
  <c r="D170" i="2"/>
  <c r="D169" i="2"/>
  <c r="M168" i="2"/>
  <c r="L168" i="2"/>
  <c r="J168" i="2"/>
  <c r="I168" i="2"/>
  <c r="H168" i="2"/>
  <c r="G168" i="2"/>
  <c r="F168" i="2"/>
  <c r="E168" i="2"/>
  <c r="M157" i="2"/>
  <c r="L157" i="2"/>
  <c r="K157" i="2"/>
  <c r="J157" i="2"/>
  <c r="I157" i="2"/>
  <c r="H157" i="2"/>
  <c r="G157" i="2"/>
  <c r="F157" i="2"/>
  <c r="G149" i="2"/>
  <c r="G146" i="2" s="1"/>
  <c r="M146" i="2"/>
  <c r="L146" i="2"/>
  <c r="K146" i="2"/>
  <c r="J146" i="2"/>
  <c r="I146" i="2"/>
  <c r="H146" i="2"/>
  <c r="F146" i="2"/>
  <c r="E146" i="2"/>
  <c r="I130" i="2"/>
  <c r="H130" i="2"/>
  <c r="G130" i="2"/>
  <c r="F130" i="2"/>
  <c r="E130" i="2"/>
  <c r="D129" i="2"/>
  <c r="H128" i="2"/>
  <c r="H125" i="2" s="1"/>
  <c r="G128" i="2"/>
  <c r="D128" i="2" s="1"/>
  <c r="D127" i="2"/>
  <c r="D126" i="2"/>
  <c r="M125" i="2"/>
  <c r="L125" i="2"/>
  <c r="K125" i="2"/>
  <c r="J125" i="2"/>
  <c r="I125" i="2"/>
  <c r="F125" i="2"/>
  <c r="E125" i="2"/>
  <c r="D118" i="2"/>
  <c r="D117" i="2"/>
  <c r="G116" i="2"/>
  <c r="D116" i="2" s="1"/>
  <c r="D115" i="2"/>
  <c r="M114" i="2"/>
  <c r="L114" i="2"/>
  <c r="H114" i="2"/>
  <c r="F114" i="2"/>
  <c r="E114" i="2"/>
  <c r="M106" i="2"/>
  <c r="M91" i="2" s="1"/>
  <c r="L106" i="2"/>
  <c r="L91" i="2" s="1"/>
  <c r="K106" i="2"/>
  <c r="K91" i="2" s="1"/>
  <c r="J106" i="2"/>
  <c r="J102" i="2" s="1"/>
  <c r="I91" i="2"/>
  <c r="H106" i="2"/>
  <c r="G106" i="2"/>
  <c r="G91" i="2" s="1"/>
  <c r="F106" i="2"/>
  <c r="F91" i="2" s="1"/>
  <c r="E106" i="2"/>
  <c r="E91" i="2" s="1"/>
  <c r="M90" i="2"/>
  <c r="L90" i="2"/>
  <c r="F105" i="2"/>
  <c r="F90" i="2" s="1"/>
  <c r="M89" i="2"/>
  <c r="K89" i="2"/>
  <c r="H89" i="2"/>
  <c r="F104" i="2"/>
  <c r="F89" i="2" s="1"/>
  <c r="E104" i="2"/>
  <c r="M88" i="2"/>
  <c r="L88" i="2"/>
  <c r="I88" i="2"/>
  <c r="H88" i="2"/>
  <c r="G88" i="2"/>
  <c r="F88" i="2"/>
  <c r="E88" i="2"/>
  <c r="M97" i="2"/>
  <c r="L97" i="2"/>
  <c r="K97" i="2"/>
  <c r="J97" i="2"/>
  <c r="I97" i="2"/>
  <c r="H97" i="2"/>
  <c r="G97" i="2"/>
  <c r="F97" i="2"/>
  <c r="E97" i="2"/>
  <c r="D97" i="2"/>
  <c r="D86" i="2"/>
  <c r="D82" i="2" s="1"/>
  <c r="D56" i="2"/>
  <c r="M71" i="2"/>
  <c r="L71" i="2"/>
  <c r="K71" i="2"/>
  <c r="J71" i="2"/>
  <c r="H71" i="2"/>
  <c r="G71" i="2"/>
  <c r="F71" i="2"/>
  <c r="E71" i="2"/>
  <c r="D69" i="2"/>
  <c r="D66" i="2"/>
  <c r="D54" i="2" s="1"/>
  <c r="M65" i="2"/>
  <c r="L65" i="2"/>
  <c r="K65" i="2"/>
  <c r="J65" i="2"/>
  <c r="I65" i="2"/>
  <c r="H65" i="2"/>
  <c r="G65" i="2"/>
  <c r="F65" i="2"/>
  <c r="E65" i="2"/>
  <c r="G62" i="2"/>
  <c r="D62" i="2" s="1"/>
  <c r="D55" i="2" s="1"/>
  <c r="M60" i="2"/>
  <c r="L60" i="2"/>
  <c r="K60" i="2"/>
  <c r="J60" i="2"/>
  <c r="I60" i="2"/>
  <c r="H60" i="2"/>
  <c r="F60" i="2"/>
  <c r="E60" i="2"/>
  <c r="M57" i="2"/>
  <c r="L57" i="2"/>
  <c r="K57" i="2"/>
  <c r="K37" i="2" s="1"/>
  <c r="J57" i="2"/>
  <c r="I57" i="2"/>
  <c r="H57" i="2"/>
  <c r="G57" i="2"/>
  <c r="F57" i="2"/>
  <c r="E57" i="2"/>
  <c r="M56" i="2"/>
  <c r="L56" i="2"/>
  <c r="L36" i="2" s="1"/>
  <c r="K56" i="2"/>
  <c r="K36" i="2" s="1"/>
  <c r="J56" i="2"/>
  <c r="J36" i="2" s="1"/>
  <c r="I56" i="2"/>
  <c r="H56" i="2"/>
  <c r="G56" i="2"/>
  <c r="F56" i="2"/>
  <c r="E56" i="2"/>
  <c r="M55" i="2"/>
  <c r="L55" i="2"/>
  <c r="K55" i="2"/>
  <c r="H55" i="2"/>
  <c r="F55" i="2"/>
  <c r="E55" i="2"/>
  <c r="M54" i="2"/>
  <c r="L54" i="2"/>
  <c r="K54" i="2"/>
  <c r="K34" i="2" s="1"/>
  <c r="J54" i="2"/>
  <c r="J34" i="2" s="1"/>
  <c r="I54" i="2"/>
  <c r="H54" i="2"/>
  <c r="G54" i="2"/>
  <c r="F54" i="2"/>
  <c r="E54" i="2"/>
  <c r="M48" i="2"/>
  <c r="L48" i="2"/>
  <c r="K48" i="2"/>
  <c r="J48" i="2"/>
  <c r="I48" i="2"/>
  <c r="H48" i="2"/>
  <c r="G48" i="2"/>
  <c r="F48" i="2"/>
  <c r="E48" i="2"/>
  <c r="D48" i="2"/>
  <c r="M43" i="2"/>
  <c r="L43" i="2"/>
  <c r="K43" i="2"/>
  <c r="J43" i="2"/>
  <c r="I43" i="2"/>
  <c r="H43" i="2"/>
  <c r="G43" i="2"/>
  <c r="F43" i="2"/>
  <c r="E43" i="2"/>
  <c r="I42" i="2"/>
  <c r="H42" i="2"/>
  <c r="H37" i="2" s="1"/>
  <c r="G42" i="2"/>
  <c r="G22" i="2" s="1"/>
  <c r="F42" i="2"/>
  <c r="F22" i="2" s="1"/>
  <c r="E42" i="2"/>
  <c r="D42" i="2"/>
  <c r="D22" i="2" s="1"/>
  <c r="I41" i="2"/>
  <c r="I21" i="2" s="1"/>
  <c r="H41" i="2"/>
  <c r="H21" i="2" s="1"/>
  <c r="G41" i="2"/>
  <c r="G21" i="2" s="1"/>
  <c r="F41" i="2"/>
  <c r="F21" i="2" s="1"/>
  <c r="E41" i="2"/>
  <c r="E36" i="2" s="1"/>
  <c r="D41" i="2"/>
  <c r="I40" i="2"/>
  <c r="I20" i="2" s="1"/>
  <c r="H40" i="2"/>
  <c r="H20" i="2" s="1"/>
  <c r="G40" i="2"/>
  <c r="G20" i="2" s="1"/>
  <c r="F40" i="2"/>
  <c r="E40" i="2"/>
  <c r="I39" i="2"/>
  <c r="I34" i="2" s="1"/>
  <c r="H39" i="2"/>
  <c r="H19" i="2" s="1"/>
  <c r="G39" i="2"/>
  <c r="F39" i="2"/>
  <c r="E39" i="2"/>
  <c r="E34" i="2" s="1"/>
  <c r="D39" i="2"/>
  <c r="D19" i="2" s="1"/>
  <c r="M38" i="2"/>
  <c r="L38" i="2"/>
  <c r="K38" i="2"/>
  <c r="J38" i="2"/>
  <c r="I38" i="2"/>
  <c r="H38" i="2"/>
  <c r="G38" i="2"/>
  <c r="F38" i="2"/>
  <c r="E38" i="2"/>
  <c r="D38" i="2"/>
  <c r="L37" i="2"/>
  <c r="M36" i="2"/>
  <c r="M34" i="2"/>
  <c r="M27" i="2"/>
  <c r="L27" i="2"/>
  <c r="K27" i="2"/>
  <c r="J27" i="2"/>
  <c r="I27" i="2"/>
  <c r="H27" i="2"/>
  <c r="G27" i="2"/>
  <c r="F27" i="2"/>
  <c r="E27" i="2"/>
  <c r="M26" i="2"/>
  <c r="L26" i="2"/>
  <c r="K26" i="2"/>
  <c r="J26" i="2"/>
  <c r="I26" i="2"/>
  <c r="H26" i="2"/>
  <c r="G26" i="2"/>
  <c r="F26" i="2"/>
  <c r="E26" i="2"/>
  <c r="M25" i="2"/>
  <c r="L25" i="2"/>
  <c r="K25" i="2"/>
  <c r="J25" i="2"/>
  <c r="I25" i="2"/>
  <c r="H25" i="2"/>
  <c r="G25" i="2"/>
  <c r="F25" i="2"/>
  <c r="E25" i="2"/>
  <c r="M24" i="2"/>
  <c r="L24" i="2"/>
  <c r="K24" i="2"/>
  <c r="J24" i="2"/>
  <c r="I24" i="2"/>
  <c r="H24" i="2"/>
  <c r="G24" i="2"/>
  <c r="F24" i="2"/>
  <c r="E24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M18" i="2" s="1"/>
  <c r="L19" i="2"/>
  <c r="K19" i="2"/>
  <c r="K18" i="2" s="1"/>
  <c r="J19" i="2"/>
  <c r="J18" i="2" s="1"/>
  <c r="D104" i="2" l="1"/>
  <c r="D267" i="2"/>
  <c r="G23" i="2"/>
  <c r="I23" i="2"/>
  <c r="L23" i="2"/>
  <c r="G104" i="2"/>
  <c r="G89" i="2" s="1"/>
  <c r="K23" i="2"/>
  <c r="E23" i="2"/>
  <c r="M23" i="2"/>
  <c r="H105" i="2"/>
  <c r="H90" i="2" s="1"/>
  <c r="F286" i="2"/>
  <c r="G29" i="2"/>
  <c r="D212" i="2"/>
  <c r="D294" i="2"/>
  <c r="E299" i="2"/>
  <c r="E284" i="2" s="1"/>
  <c r="J29" i="2"/>
  <c r="J14" i="2" s="1"/>
  <c r="G55" i="2"/>
  <c r="G35" i="2" s="1"/>
  <c r="I30" i="2"/>
  <c r="D261" i="2"/>
  <c r="H260" i="2"/>
  <c r="L260" i="2"/>
  <c r="D262" i="2"/>
  <c r="D279" i="2"/>
  <c r="H23" i="2"/>
  <c r="L185" i="2"/>
  <c r="D289" i="2"/>
  <c r="F34" i="2"/>
  <c r="G114" i="2"/>
  <c r="D210" i="2"/>
  <c r="D203" i="2" s="1"/>
  <c r="D188" i="2" s="1"/>
  <c r="G203" i="2"/>
  <c r="G188" i="2" s="1"/>
  <c r="D204" i="2"/>
  <c r="E245" i="2"/>
  <c r="D264" i="2"/>
  <c r="D249" i="2" s="1"/>
  <c r="G245" i="2"/>
  <c r="F245" i="2"/>
  <c r="L29" i="2"/>
  <c r="D25" i="2"/>
  <c r="D234" i="2"/>
  <c r="H246" i="2"/>
  <c r="H245" i="2" s="1"/>
  <c r="D303" i="2"/>
  <c r="D288" i="2" s="1"/>
  <c r="F29" i="2"/>
  <c r="L34" i="2"/>
  <c r="I29" i="2"/>
  <c r="I31" i="2"/>
  <c r="I16" i="2" s="1"/>
  <c r="G60" i="2"/>
  <c r="D149" i="2"/>
  <c r="D146" i="2" s="1"/>
  <c r="D26" i="2"/>
  <c r="K200" i="2"/>
  <c r="E260" i="2"/>
  <c r="M245" i="2"/>
  <c r="D300" i="2"/>
  <c r="D285" i="2" s="1"/>
  <c r="H299" i="2"/>
  <c r="H284" i="2" s="1"/>
  <c r="G299" i="2"/>
  <c r="G284" i="2" s="1"/>
  <c r="D88" i="2"/>
  <c r="F284" i="2"/>
  <c r="M200" i="2"/>
  <c r="L246" i="2"/>
  <c r="L245" i="2" s="1"/>
  <c r="F23" i="2"/>
  <c r="J23" i="2"/>
  <c r="D21" i="2"/>
  <c r="D18" i="2" s="1"/>
  <c r="I32" i="2"/>
  <c r="M32" i="2"/>
  <c r="M186" i="2"/>
  <c r="M185" i="2" s="1"/>
  <c r="D250" i="2"/>
  <c r="D255" i="2"/>
  <c r="G260" i="2"/>
  <c r="K260" i="2"/>
  <c r="F260" i="2"/>
  <c r="D202" i="2"/>
  <c r="D187" i="2" s="1"/>
  <c r="E32" i="2"/>
  <c r="H32" i="2"/>
  <c r="D189" i="2"/>
  <c r="J30" i="2"/>
  <c r="J15" i="2" s="1"/>
  <c r="M260" i="2"/>
  <c r="L299" i="2"/>
  <c r="L284" i="2" s="1"/>
  <c r="D125" i="2"/>
  <c r="E89" i="2"/>
  <c r="E30" i="2"/>
  <c r="J91" i="2"/>
  <c r="J87" i="2" s="1"/>
  <c r="J299" i="2"/>
  <c r="J284" i="2" s="1"/>
  <c r="K188" i="2"/>
  <c r="K185" i="2" s="1"/>
  <c r="L14" i="2"/>
  <c r="K29" i="2"/>
  <c r="K14" i="2" s="1"/>
  <c r="I15" i="2"/>
  <c r="I200" i="2"/>
  <c r="D174" i="2"/>
  <c r="F185" i="2"/>
  <c r="L200" i="2"/>
  <c r="D27" i="2"/>
  <c r="D195" i="2"/>
  <c r="E185" i="2"/>
  <c r="I187" i="2"/>
  <c r="I185" i="2" s="1"/>
  <c r="L32" i="2"/>
  <c r="I87" i="2"/>
  <c r="D324" i="2"/>
  <c r="F102" i="2"/>
  <c r="E21" i="2"/>
  <c r="H34" i="2"/>
  <c r="I53" i="2"/>
  <c r="D34" i="2"/>
  <c r="D223" i="2"/>
  <c r="F53" i="2"/>
  <c r="I245" i="2"/>
  <c r="H30" i="2"/>
  <c r="H15" i="2" s="1"/>
  <c r="J32" i="2"/>
  <c r="H91" i="2"/>
  <c r="H87" i="2" s="1"/>
  <c r="D246" i="2"/>
  <c r="K245" i="2"/>
  <c r="J260" i="2"/>
  <c r="I260" i="2"/>
  <c r="H286" i="2"/>
  <c r="L18" i="2"/>
  <c r="D24" i="2"/>
  <c r="H29" i="2"/>
  <c r="H14" i="2" s="1"/>
  <c r="G34" i="2"/>
  <c r="F35" i="2"/>
  <c r="G125" i="2"/>
  <c r="F200" i="2"/>
  <c r="G185" i="2"/>
  <c r="G223" i="2"/>
  <c r="J245" i="2"/>
  <c r="M299" i="2"/>
  <c r="M284" i="2" s="1"/>
  <c r="D302" i="2"/>
  <c r="D287" i="2" s="1"/>
  <c r="K53" i="2"/>
  <c r="J200" i="2"/>
  <c r="F32" i="2"/>
  <c r="E200" i="2"/>
  <c r="D263" i="2"/>
  <c r="D248" i="2" s="1"/>
  <c r="E285" i="2"/>
  <c r="E29" i="2"/>
  <c r="M29" i="2"/>
  <c r="M14" i="2" s="1"/>
  <c r="F37" i="2"/>
  <c r="G105" i="2"/>
  <c r="G90" i="2" s="1"/>
  <c r="G87" i="2" s="1"/>
  <c r="H31" i="2"/>
  <c r="D247" i="2"/>
  <c r="E288" i="2"/>
  <c r="K299" i="2"/>
  <c r="K284" i="2" s="1"/>
  <c r="F31" i="2"/>
  <c r="F16" i="2" s="1"/>
  <c r="F36" i="2"/>
  <c r="J37" i="2"/>
  <c r="J33" i="2" s="1"/>
  <c r="E53" i="2"/>
  <c r="G37" i="2"/>
  <c r="F20" i="2"/>
  <c r="H35" i="2"/>
  <c r="D273" i="2"/>
  <c r="E19" i="2"/>
  <c r="K30" i="2"/>
  <c r="K15" i="2" s="1"/>
  <c r="K35" i="2"/>
  <c r="K33" i="2" s="1"/>
  <c r="M53" i="2"/>
  <c r="L31" i="2"/>
  <c r="L16" i="2" s="1"/>
  <c r="G19" i="2"/>
  <c r="G14" i="2" s="1"/>
  <c r="F30" i="2"/>
  <c r="M30" i="2"/>
  <c r="D114" i="2"/>
  <c r="D106" i="2"/>
  <c r="D91" i="2" s="1"/>
  <c r="F87" i="2"/>
  <c r="I19" i="2"/>
  <c r="H22" i="2"/>
  <c r="H18" i="2" s="1"/>
  <c r="J31" i="2"/>
  <c r="J16" i="2" s="1"/>
  <c r="E35" i="2"/>
  <c r="E37" i="2"/>
  <c r="I37" i="2"/>
  <c r="L53" i="2"/>
  <c r="D57" i="2"/>
  <c r="L102" i="2"/>
  <c r="H102" i="2"/>
  <c r="I287" i="2"/>
  <c r="I299" i="2"/>
  <c r="I284" i="2" s="1"/>
  <c r="M87" i="2"/>
  <c r="K31" i="2"/>
  <c r="K16" i="2" s="1"/>
  <c r="G36" i="2"/>
  <c r="I35" i="2"/>
  <c r="L89" i="2"/>
  <c r="L87" i="2" s="1"/>
  <c r="F19" i="2"/>
  <c r="E20" i="2"/>
  <c r="E22" i="2"/>
  <c r="I22" i="2"/>
  <c r="L30" i="2"/>
  <c r="M31" i="2"/>
  <c r="M16" i="2" s="1"/>
  <c r="G32" i="2"/>
  <c r="K32" i="2"/>
  <c r="M37" i="2"/>
  <c r="J53" i="2"/>
  <c r="M102" i="2"/>
  <c r="L35" i="2"/>
  <c r="D65" i="2"/>
  <c r="M35" i="2"/>
  <c r="I36" i="2"/>
  <c r="D301" i="2"/>
  <c r="D306" i="2"/>
  <c r="J188" i="2"/>
  <c r="J185" i="2" s="1"/>
  <c r="D168" i="2"/>
  <c r="K90" i="2"/>
  <c r="K87" i="2" s="1"/>
  <c r="D36" i="2"/>
  <c r="H53" i="2"/>
  <c r="H36" i="2"/>
  <c r="D60" i="2"/>
  <c r="I14" i="2" l="1"/>
  <c r="D207" i="2"/>
  <c r="G30" i="2"/>
  <c r="G15" i="2" s="1"/>
  <c r="E14" i="2"/>
  <c r="G53" i="2"/>
  <c r="L33" i="2"/>
  <c r="D200" i="2"/>
  <c r="D29" i="2"/>
  <c r="D14" i="2" s="1"/>
  <c r="D23" i="2"/>
  <c r="D245" i="2"/>
  <c r="D105" i="2"/>
  <c r="D90" i="2" s="1"/>
  <c r="E15" i="2"/>
  <c r="D286" i="2"/>
  <c r="D30" i="2"/>
  <c r="D15" i="2" s="1"/>
  <c r="J13" i="2"/>
  <c r="G31" i="2"/>
  <c r="G16" i="2" s="1"/>
  <c r="G13" i="2" s="1"/>
  <c r="E33" i="2"/>
  <c r="G102" i="2"/>
  <c r="D32" i="2"/>
  <c r="D17" i="2" s="1"/>
  <c r="D89" i="2"/>
  <c r="F33" i="2"/>
  <c r="G18" i="2"/>
  <c r="G33" i="2"/>
  <c r="K13" i="2"/>
  <c r="M33" i="2"/>
  <c r="H16" i="2"/>
  <c r="H13" i="2" s="1"/>
  <c r="H28" i="2"/>
  <c r="K28" i="2"/>
  <c r="I18" i="2"/>
  <c r="M28" i="2"/>
  <c r="G200" i="2"/>
  <c r="I13" i="2"/>
  <c r="F28" i="2"/>
  <c r="D260" i="2"/>
  <c r="F15" i="2"/>
  <c r="D299" i="2"/>
  <c r="D284" i="2" s="1"/>
  <c r="H200" i="2"/>
  <c r="H188" i="2"/>
  <c r="H185" i="2" s="1"/>
  <c r="D37" i="2"/>
  <c r="H33" i="2"/>
  <c r="M15" i="2"/>
  <c r="M13" i="2" s="1"/>
  <c r="J28" i="2"/>
  <c r="I33" i="2"/>
  <c r="L28" i="2"/>
  <c r="L15" i="2"/>
  <c r="L13" i="2" s="1"/>
  <c r="E18" i="2"/>
  <c r="F18" i="2"/>
  <c r="F14" i="2"/>
  <c r="I28" i="2"/>
  <c r="D185" i="2"/>
  <c r="D53" i="2"/>
  <c r="D35" i="2"/>
  <c r="D31" i="2" l="1"/>
  <c r="D16" i="2" s="1"/>
  <c r="D13" i="2" s="1"/>
  <c r="D87" i="2"/>
  <c r="D102" i="2"/>
  <c r="G28" i="2"/>
  <c r="D33" i="2"/>
  <c r="F13" i="2"/>
  <c r="D28" i="2" l="1"/>
  <c r="E105" i="2" l="1"/>
  <c r="E102" i="2" s="1"/>
  <c r="E157" i="2"/>
  <c r="E90" i="2" l="1"/>
  <c r="E87" i="2" s="1"/>
  <c r="E31" i="2"/>
  <c r="E16" i="2" l="1"/>
  <c r="E13" i="2" s="1"/>
  <c r="E28" i="2"/>
</calcChain>
</file>

<file path=xl/comments1.xml><?xml version="1.0" encoding="utf-8"?>
<comments xmlns="http://schemas.openxmlformats.org/spreadsheetml/2006/main">
  <authors>
    <author>Автор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27210+333,013 Ален
37858+368,987 Солн, убрали у солн - 2551,2
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Ал-15047,6
Сол-18472,0
</t>
        </r>
      </text>
    </comment>
    <comment ref="H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</commentList>
</comments>
</file>

<file path=xl/sharedStrings.xml><?xml version="1.0" encoding="utf-8"?>
<sst xmlns="http://schemas.openxmlformats.org/spreadsheetml/2006/main" count="433" uniqueCount="164">
  <si>
    <t xml:space="preserve">Приложение № 2 </t>
  </si>
  <si>
    <t>к муниципальной  программе</t>
  </si>
  <si>
    <t>"Развитие образования</t>
  </si>
  <si>
    <t>в городском округе ЗАТО Свободный"</t>
  </si>
  <si>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</si>
  <si>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</si>
  <si>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</si>
  <si>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</si>
  <si>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</si>
  <si>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</si>
  <si>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</si>
  <si>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</si>
  <si>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</si>
  <si>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</si>
  <si>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</si>
  <si>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</si>
  <si>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</si>
  <si>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</si>
  <si>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</si>
  <si>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</si>
  <si>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</si>
  <si>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</si>
  <si>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</si>
  <si>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</si>
  <si>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</si>
  <si>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</si>
  <si>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</si>
  <si>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</si>
  <si>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</si>
  <si>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</si>
  <si>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</si>
  <si>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</si>
  <si>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</si>
  <si>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</si>
  <si>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</si>
  <si>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</si>
  <si>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</si>
  <si>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2.1.1.</t>
  </si>
  <si>
    <t>Строительство детского дошкольного образовательного учреждения на 160 мест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</si>
  <si>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</si>
  <si>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</si>
  <si>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</si>
  <si>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</si>
  <si>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</si>
  <si>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</si>
  <si>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</si>
  <si>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</si>
  <si>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</si>
  <si>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</si>
  <si>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</si>
  <si>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</si>
  <si>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</si>
  <si>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3. Обеспечение антитеррористической защищенности объектов (территорий) дошкольных образовательных организаций</t>
  </si>
  <si>
    <t>2.3.4.</t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</si>
  <si>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</si>
  <si>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</si>
  <si>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</si>
  <si>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</si>
  <si>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</si>
  <si>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</si>
  <si>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</si>
  <si>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 xml:space="preserve">Цель 1. Обеспечение доступности качественного общего образования.
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</si>
  <si>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</si>
  <si>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</si>
  <si>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Муниципальное бюджетное
учреждение "Средняя школа № 25"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</si>
  <si>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</si>
  <si>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</si>
  <si>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t>Организация мероприятий по повышению квалификации</t>
  </si>
  <si>
    <t>Задача 3. Создание безопасных условий обучения в муниципальных общеобразовательных организациях</t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</si>
  <si>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</si>
  <si>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</si>
  <si>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3.3.4.</t>
  </si>
  <si>
    <t>Организация и проведение мероприятий направленных на выявление и поддержку талантливых детей</t>
  </si>
  <si>
    <t>Задача 5. Осуществление мероприятий по организации питания в муниципальных общеобразовательных организациях</t>
  </si>
  <si>
    <t>Организация питания обучающихся в муниципальных общеобразовательных организациях</t>
  </si>
  <si>
    <t>Задача 6. Обеспечение антитеррористической защищенности объектов (территорий) муниципальных общеобразовательных организаций</t>
  </si>
  <si>
    <t>3.3.6.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</si>
  <si>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</si>
  <si>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</si>
  <si>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</si>
  <si>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</si>
  <si>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</si>
  <si>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</si>
  <si>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</si>
  <si>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</si>
  <si>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4.3.1.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</si>
  <si>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</si>
  <si>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4.3.2.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</si>
  <si>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</si>
  <si>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Задача 2. Создание безопасных условий обучения в муниципальных организациях дополнительного образования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</si>
  <si>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</si>
  <si>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Задача 3. Обеспечение антитеррористической защищенности объектов (территорий) муниципальных организаций дополнительного образования</t>
  </si>
  <si>
    <t>4.3.4.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</si>
  <si>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</si>
  <si>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</si>
  <si>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</si>
  <si>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</si>
  <si>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</si>
  <si>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</si>
  <si>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</si>
  <si>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</si>
  <si>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</si>
  <si>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</si>
  <si>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</si>
  <si>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Задача 2.  Обеспечение проведения муниципальных мероприятий в системе дошкольного, общего и дополнительного образования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</si>
  <si>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</si>
  <si>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</si>
  <si>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</si>
  <si>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</si>
  <si>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5.3.3.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</si>
  <si>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</si>
  <si>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</si>
  <si>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</si>
  <si>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</si>
  <si>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</si>
  <si>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</si>
  <si>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1. Организация отдыха и оздоровления детей городского округа ЗАТО Свободный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</si>
  <si>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</si>
  <si>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</si>
  <si>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</si>
  <si>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</si>
  <si>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</si>
  <si>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</si>
  <si>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 xml:space="preserve"> П.40</t>
  </si>
  <si>
    <t>Задача 3.  Увеличение доли детей с выраженным эффектом оздоровления в загородных оздоровительных учреждениях</t>
  </si>
  <si>
    <t>6.3.3.</t>
  </si>
  <si>
    <t xml:space="preserve">Задача 2.  Создание условий для организации досуга детей и развития малозатратных форм отдыха </t>
  </si>
  <si>
    <t>Проведение мероприятий для организации досуга детей  и развития малозатратных форм отдыха</t>
  </si>
  <si>
    <t>Администрация городского округа ЗАТО Свободный , МБУ ДО "ДЮСШ", МБУ ДО "ЦДТ", МБОУ "СШ №25"</t>
  </si>
  <si>
    <t>Задача 4. Обеспечение персонифицированного финансирования дополнительного образования детей</t>
  </si>
  <si>
    <t>Организация персонифицированного финансирования дополнительного образования детей</t>
  </si>
  <si>
    <t>4.3.5.</t>
  </si>
  <si>
    <t>3.3.7.</t>
  </si>
  <si>
    <t>Задача 7. Обеспечение мероприятий по выплате денежной компенсации за питание льготным категориям школьников</t>
  </si>
  <si>
    <t>Организация и проведение мероприятий по выплате денежной компенсации за питание льготным категориям школьников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</si>
  <si>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</si>
  <si>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</si>
  <si>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</si>
  <si>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</si>
  <si>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</si>
  <si>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</si>
  <si>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</si>
  <si>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2.3.3.2</t>
  </si>
  <si>
    <t>Приобретение устройств (средств) дезинфекции и медицинского контроля для муниципальных дошкольных образовательных организаций в целях профилактики и устранения последствий распространения новой коронавирусной инфекции</t>
  </si>
  <si>
    <t>3.3.3.1</t>
  </si>
  <si>
    <t>3.3.3.2</t>
  </si>
  <si>
    <r>
      <t xml:space="preserve">Приобретение устройств (средств) дезинфекции и медицинского контроля для муниципальных общеобразовательных организаций в целях профилактики и устранения последствий распространения новой коронавирусной инфекции          </t>
    </r>
    <r>
      <rPr>
        <b/>
        <sz val="10"/>
        <rFont val="Times New Roman"/>
        <family val="1"/>
        <charset val="204"/>
      </rPr>
      <t xml:space="preserve"> </t>
    </r>
  </si>
  <si>
    <t>4.3.3.1</t>
  </si>
  <si>
    <t>4.3.3.2</t>
  </si>
  <si>
    <t xml:space="preserve">Приобретение устройств (средств) дезинфекции и медицинского контроля для муниципальных образовательных учреждений дополнительного образования в целях профилактики и устранения последствий распространения новой коронавирусной инфекции                 </t>
  </si>
  <si>
    <t>3.3.2.1</t>
  </si>
  <si>
    <t>3.3.2.2</t>
  </si>
  <si>
    <t>Другие вопросы в области общего образования</t>
  </si>
  <si>
    <t>3.3.2.3</t>
  </si>
  <si>
    <t>3.3.2.4</t>
  </si>
  <si>
    <t>Устройство игрового поля</t>
  </si>
  <si>
    <t xml:space="preserve"> Организация предоставления дополнительного образования и создание условий для содержания детей в муниципальных организациях дополнительного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</si>
  <si>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</si>
  <si>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3.3.1.3</t>
  </si>
  <si>
    <t>15,16,18,19,20,21</t>
  </si>
  <si>
    <t>МКУ ДО СЮТ, МБУ ДО ДЮСШ, МБУ ДО "ДМШ", МБУ ДО ЦДТ "Калейдоскоп"</t>
  </si>
  <si>
    <t>МКУ ДО СЮТ, МБУ ДО ДЮСШ, МБУ ДО ЦДТ "Калейдоскоп"</t>
  </si>
  <si>
    <t xml:space="preserve">МБДОУ № 17
МБДОУ "Детский сад "Солнышко" </t>
  </si>
  <si>
    <t>МБОУ "СШ № 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</si>
</sst>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#,##0.00_р_."/>
    <numFmt numFmtId="166" formatCode="0.0"/>
    <numFmt numFmtId="167" formatCode="#,##0_р_.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2" fontId="2" fillId="0" borderId="0" xfId="0" applyNumberFormat="1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4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4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0" fontId="0" fillId="2" borderId="0" xfId="0" applyFont="1" applyFill="1" applyBorder="1"/>
    <xf numFmtId="164" fontId="2" fillId="2" borderId="7" xfId="0" applyNumberFormat="1" applyFont="1" applyFill="1" applyBorder="1"/>
    <xf numFmtId="164" fontId="9" fillId="2" borderId="7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center" vertical="center" wrapText="1"/>
    </xf>
    <xf numFmtId="167" fontId="3" fillId="2" borderId="7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/>
    <xf numFmtId="0" fontId="3" fillId="2" borderId="4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8" fontId="3" fillId="0" borderId="7" xfId="1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164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7" xfId="1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4" fontId="2" fillId="4" borderId="7" xfId="0" applyNumberFormat="1" applyFont="1" applyFill="1" applyBorder="1" applyAlignment="1">
      <alignment horizontal="center"/>
    </xf>
    <xf numFmtId="164" fontId="4" fillId="4" borderId="7" xfId="1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65" fontId="4" fillId="4" borderId="7" xfId="0" applyNumberFormat="1" applyFont="1" applyFill="1" applyBorder="1" applyAlignment="1">
      <alignment horizontal="center" vertical="top" wrapText="1"/>
    </xf>
    <xf numFmtId="165" fontId="4" fillId="4" borderId="7" xfId="0" applyNumberFormat="1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/>
    <xf numFmtId="164" fontId="4" fillId="4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4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4" fontId="3" fillId="4" borderId="7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wrapText="1"/>
    </xf>
    <xf numFmtId="164" fontId="3" fillId="4" borderId="7" xfId="1" applyNumberFormat="1" applyFont="1" applyFill="1" applyBorder="1" applyAlignment="1">
      <alignment horizontal="center" wrapText="1"/>
    </xf>
    <xf numFmtId="4" fontId="3" fillId="4" borderId="7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29"/>
  <sheetViews>
    <sheetView tabSelected="1" view="pageLayout" topLeftCell="A284" zoomScale="70" zoomScaleNormal="80" zoomScalePageLayoutView="70" workbookViewId="0">
      <selection activeCell="K87" sqref="K87"/>
    </sheetView>
  </sheetViews>
  <sheetFormatPr defaultRowHeight="12.75" x14ac:dyDescent="0.2"/>
  <cols>
    <col min="1" max="1" width="8.42578125" style="1" customWidth="1"/>
    <col min="2" max="2" width="36.7109375" style="1" customWidth="1"/>
    <col min="3" max="3" width="20.140625" style="1" customWidth="1"/>
    <col min="4" max="4" width="16.7109375" style="1" customWidth="1"/>
    <col min="5" max="5" width="14.42578125" style="1" customWidth="1"/>
    <col min="6" max="6" width="14" style="1" customWidth="1"/>
    <col min="7" max="7" width="14" style="12" customWidth="1"/>
    <col min="8" max="8" width="13.42578125" style="12" customWidth="1"/>
    <col min="9" max="9" width="13.7109375" style="48" customWidth="1"/>
    <col min="10" max="10" width="14.85546875" style="75" customWidth="1"/>
    <col min="11" max="11" width="16.7109375" style="1" customWidth="1"/>
    <col min="12" max="13" width="13.7109375" style="1" customWidth="1"/>
    <col min="14" max="14" width="17.140625" style="1" customWidth="1"/>
    <col min="15" max="15" width="10.5703125" style="2" bestFit="1" customWidth="1"/>
    <col min="16" max="16384" width="9.140625" style="1"/>
  </cols>
  <sheetData>
    <row r="1" spans="1:15" ht="15.75" x14ac:dyDescent="0.25">
      <c r="G1" s="51"/>
      <c r="H1" s="51"/>
      <c r="I1" s="51"/>
      <c r="J1" s="69"/>
      <c r="L1" s="110" t="s">
        <v>0</v>
      </c>
      <c r="M1" s="110"/>
      <c r="N1" s="110"/>
      <c r="O1" s="110"/>
    </row>
    <row r="2" spans="1:15" ht="15.75" x14ac:dyDescent="0.25">
      <c r="G2" s="51"/>
      <c r="H2" s="51"/>
      <c r="I2" s="51"/>
      <c r="J2" s="69"/>
      <c r="L2" s="110" t="s">
        <v>1</v>
      </c>
      <c r="M2" s="110"/>
      <c r="N2" s="110"/>
      <c r="O2" s="110"/>
    </row>
    <row r="3" spans="1:15" ht="15.75" customHeight="1" x14ac:dyDescent="0.25">
      <c r="G3" s="52"/>
      <c r="H3" s="52"/>
      <c r="I3" s="52"/>
      <c r="J3" s="70"/>
      <c r="L3" s="111" t="s">
        <v>2</v>
      </c>
      <c r="M3" s="111"/>
      <c r="N3" s="111"/>
      <c r="O3" s="111"/>
    </row>
    <row r="4" spans="1:15" ht="15.75" customHeight="1" x14ac:dyDescent="0.25">
      <c r="H4" s="52"/>
      <c r="I4" s="52"/>
      <c r="J4" s="70"/>
      <c r="L4" s="111" t="s">
        <v>3</v>
      </c>
      <c r="M4" s="111"/>
      <c r="N4" s="111"/>
      <c r="O4" s="111"/>
    </row>
    <row r="5" spans="1:15" ht="15.75" x14ac:dyDescent="0.25">
      <c r="F5" s="112"/>
      <c r="G5" s="112"/>
      <c r="H5" s="112"/>
      <c r="I5" s="112"/>
      <c r="J5" s="112"/>
      <c r="K5" s="112"/>
      <c r="L5" s="112"/>
      <c r="M5" s="112"/>
      <c r="N5" s="112"/>
    </row>
    <row r="6" spans="1:15" ht="15.75" x14ac:dyDescent="0.25">
      <c r="A6" s="100" t="s">
        <v>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5" ht="15.75" x14ac:dyDescent="0.25">
      <c r="A7" s="100" t="s">
        <v>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5" ht="15.75" x14ac:dyDescent="0.25">
      <c r="A8" s="100" t="s">
        <v>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5" ht="15.75" x14ac:dyDescent="0.25">
      <c r="C9" s="101"/>
      <c r="D9" s="102"/>
      <c r="E9" s="102"/>
      <c r="F9" s="102"/>
      <c r="G9" s="102"/>
      <c r="H9" s="102"/>
      <c r="I9" s="102"/>
      <c r="J9" s="50"/>
      <c r="K9" s="3"/>
      <c r="L9" s="3"/>
      <c r="M9" s="3"/>
    </row>
    <row r="10" spans="1:15" ht="110.25" x14ac:dyDescent="0.2">
      <c r="A10" s="103" t="s">
        <v>7</v>
      </c>
      <c r="B10" s="105" t="s">
        <v>8</v>
      </c>
      <c r="C10" s="103" t="s">
        <v>9</v>
      </c>
      <c r="D10" s="107" t="s">
        <v>10</v>
      </c>
      <c r="E10" s="108"/>
      <c r="F10" s="108"/>
      <c r="G10" s="108"/>
      <c r="H10" s="108"/>
      <c r="I10" s="108"/>
      <c r="J10" s="108"/>
      <c r="K10" s="108"/>
      <c r="L10" s="108"/>
      <c r="M10" s="109"/>
      <c r="N10" s="4" t="s">
        <v>11</v>
      </c>
    </row>
    <row r="11" spans="1:15" ht="15.75" x14ac:dyDescent="0.2">
      <c r="A11" s="104"/>
      <c r="B11" s="106"/>
      <c r="C11" s="104"/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5" t="s">
        <v>17</v>
      </c>
      <c r="J11" s="71" t="s">
        <v>18</v>
      </c>
      <c r="K11" s="76" t="s">
        <v>19</v>
      </c>
      <c r="L11" s="4" t="s">
        <v>20</v>
      </c>
      <c r="M11" s="4" t="s">
        <v>21</v>
      </c>
      <c r="N11" s="4"/>
    </row>
    <row r="12" spans="1:15" ht="15.75" x14ac:dyDescent="0.25">
      <c r="A12" s="4">
        <v>1</v>
      </c>
      <c r="B12" s="4">
        <v>2</v>
      </c>
      <c r="C12" s="23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5">
        <v>9</v>
      </c>
      <c r="J12" s="71">
        <v>10</v>
      </c>
      <c r="K12" s="76">
        <v>11</v>
      </c>
      <c r="L12" s="4">
        <v>12</v>
      </c>
      <c r="M12" s="4">
        <v>13</v>
      </c>
      <c r="N12" s="4">
        <v>14</v>
      </c>
    </row>
    <row r="13" spans="1:15" ht="31.5" x14ac:dyDescent="0.25">
      <c r="A13" s="62">
        <v>1</v>
      </c>
      <c r="B13" s="58" t="s">
        <v>22</v>
      </c>
      <c r="C13" s="67"/>
      <c r="D13" s="60">
        <f>SUM(D14+D15+D16+D17)</f>
        <v>2907847.0953000002</v>
      </c>
      <c r="E13" s="60">
        <f>SUM(E14+E15+E16+E17)</f>
        <v>233252.75</v>
      </c>
      <c r="F13" s="60">
        <f t="shared" ref="F13:M13" si="0">SUM(F14+F15+F16+F17)</f>
        <v>238976.30000000002</v>
      </c>
      <c r="G13" s="60">
        <f>SUM(G14+G15+G16+G17)</f>
        <v>239940.27788999997</v>
      </c>
      <c r="H13" s="60">
        <f>SUM(H14+H15+H16+H17)</f>
        <v>311658.69299999997</v>
      </c>
      <c r="I13" s="60">
        <f>SUM(I14+I15+I16+I17)</f>
        <v>309755.9523</v>
      </c>
      <c r="J13" s="60">
        <f t="shared" si="0"/>
        <v>366808.58727000002</v>
      </c>
      <c r="K13" s="60">
        <f t="shared" si="0"/>
        <v>435438.05229999998</v>
      </c>
      <c r="L13" s="60">
        <f t="shared" si="0"/>
        <v>388336.20676999999</v>
      </c>
      <c r="M13" s="60">
        <f t="shared" si="0"/>
        <v>383680.27577000001</v>
      </c>
      <c r="N13" s="68"/>
      <c r="O13" s="5"/>
    </row>
    <row r="14" spans="1:15" ht="15.75" x14ac:dyDescent="0.2">
      <c r="A14" s="24"/>
      <c r="B14" s="4" t="s">
        <v>23</v>
      </c>
      <c r="C14" s="15"/>
      <c r="D14" s="6">
        <f>SUM(D19+D24+D29)</f>
        <v>37826.001899999996</v>
      </c>
      <c r="E14" s="6">
        <f t="shared" ref="E14:M15" si="1">SUM(E19+E24+E29)</f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49">
        <f>SUM(I19+I24+I29)</f>
        <v>2555.8999999999996</v>
      </c>
      <c r="J14" s="49">
        <f t="shared" si="1"/>
        <v>7461.1880000000001</v>
      </c>
      <c r="K14" s="77">
        <f t="shared" si="1"/>
        <v>7731.2138999999997</v>
      </c>
      <c r="L14" s="6">
        <f t="shared" si="1"/>
        <v>9956.4</v>
      </c>
      <c r="M14" s="6">
        <f t="shared" si="1"/>
        <v>10121.299999999999</v>
      </c>
      <c r="N14" s="11"/>
      <c r="O14" s="5"/>
    </row>
    <row r="15" spans="1:15" ht="15.75" x14ac:dyDescent="0.2">
      <c r="A15" s="24"/>
      <c r="B15" s="4" t="s">
        <v>24</v>
      </c>
      <c r="C15" s="15"/>
      <c r="D15" s="6">
        <f>SUM(D20+D25+D30)</f>
        <v>1397289.46676</v>
      </c>
      <c r="E15" s="7">
        <f t="shared" si="1"/>
        <v>126558.3</v>
      </c>
      <c r="F15" s="7">
        <f t="shared" si="1"/>
        <v>104837.70000000001</v>
      </c>
      <c r="G15" s="7">
        <f t="shared" si="1"/>
        <v>113893.2</v>
      </c>
      <c r="H15" s="7">
        <f>SUM(H20+H25+H30)</f>
        <v>130800.6</v>
      </c>
      <c r="I15" s="53">
        <f>SUM(I20+I25+I30)</f>
        <v>142202.32499999998</v>
      </c>
      <c r="J15" s="53">
        <f>SUM(J20+J25+J30)</f>
        <v>163348.69976000002</v>
      </c>
      <c r="K15" s="78">
        <f t="shared" si="1"/>
        <v>186215.04200000002</v>
      </c>
      <c r="L15" s="7">
        <f t="shared" si="1"/>
        <v>212907.4</v>
      </c>
      <c r="M15" s="7">
        <f t="shared" si="1"/>
        <v>216526.2</v>
      </c>
      <c r="N15" s="11"/>
      <c r="O15" s="5"/>
    </row>
    <row r="16" spans="1:15" ht="15.75" x14ac:dyDescent="0.2">
      <c r="A16" s="24"/>
      <c r="B16" s="4" t="s">
        <v>25</v>
      </c>
      <c r="C16" s="15"/>
      <c r="D16" s="6">
        <f>SUM(D21+D26+D31)</f>
        <v>1472731.6266399999</v>
      </c>
      <c r="E16" s="6">
        <f t="shared" ref="D16:M17" si="2">SUM(E21+E26+E31)</f>
        <v>106694.45000000001</v>
      </c>
      <c r="F16" s="6">
        <f t="shared" si="2"/>
        <v>134138.6</v>
      </c>
      <c r="G16" s="6">
        <f t="shared" si="2"/>
        <v>126047.07788999999</v>
      </c>
      <c r="H16" s="6">
        <f t="shared" si="2"/>
        <v>180858.09299999999</v>
      </c>
      <c r="I16" s="49">
        <f>SUM(I21+I26+I31)</f>
        <v>164997.7273</v>
      </c>
      <c r="J16" s="49">
        <f t="shared" si="2"/>
        <v>195998.69951000001</v>
      </c>
      <c r="K16" s="77">
        <f t="shared" si="2"/>
        <v>241491.79639999999</v>
      </c>
      <c r="L16" s="6">
        <f t="shared" si="2"/>
        <v>165472.40677</v>
      </c>
      <c r="M16" s="6">
        <f t="shared" si="2"/>
        <v>157032.77577000001</v>
      </c>
      <c r="N16" s="11"/>
      <c r="O16" s="5"/>
    </row>
    <row r="17" spans="1:15" ht="15.75" x14ac:dyDescent="0.2">
      <c r="A17" s="24"/>
      <c r="B17" s="4" t="s">
        <v>26</v>
      </c>
      <c r="C17" s="15"/>
      <c r="D17" s="6">
        <f t="shared" si="2"/>
        <v>0</v>
      </c>
      <c r="E17" s="6">
        <v>0</v>
      </c>
      <c r="F17" s="6">
        <v>0</v>
      </c>
      <c r="G17" s="6">
        <v>0</v>
      </c>
      <c r="H17" s="6">
        <v>0</v>
      </c>
      <c r="I17" s="49">
        <v>0</v>
      </c>
      <c r="J17" s="49">
        <v>0</v>
      </c>
      <c r="K17" s="77">
        <v>0</v>
      </c>
      <c r="L17" s="6">
        <v>0</v>
      </c>
      <c r="M17" s="6">
        <v>0</v>
      </c>
      <c r="N17" s="11"/>
      <c r="O17" s="5"/>
    </row>
    <row r="18" spans="1:15" ht="15.75" x14ac:dyDescent="0.2">
      <c r="A18" s="24" t="s">
        <v>27</v>
      </c>
      <c r="B18" s="25" t="s">
        <v>28</v>
      </c>
      <c r="C18" s="15"/>
      <c r="D18" s="6">
        <f>SUM(D19+D20+D21+D22)</f>
        <v>26430.799999999999</v>
      </c>
      <c r="E18" s="6">
        <f t="shared" ref="E18:M18" si="3">SUM(E19+E20+E21+E22)</f>
        <v>26430.799999999999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49">
        <f t="shared" si="3"/>
        <v>0</v>
      </c>
      <c r="J18" s="49">
        <f t="shared" si="3"/>
        <v>0</v>
      </c>
      <c r="K18" s="77">
        <f t="shared" si="3"/>
        <v>0</v>
      </c>
      <c r="L18" s="6">
        <f t="shared" si="3"/>
        <v>0</v>
      </c>
      <c r="M18" s="6">
        <f t="shared" si="3"/>
        <v>0</v>
      </c>
      <c r="N18" s="11"/>
      <c r="O18" s="5"/>
    </row>
    <row r="19" spans="1:15" ht="15.75" x14ac:dyDescent="0.2">
      <c r="A19" s="24"/>
      <c r="B19" s="4" t="s">
        <v>23</v>
      </c>
      <c r="C19" s="15"/>
      <c r="D19" s="6">
        <f t="shared" ref="D19:M19" si="4">SUM(D39+D93+D191+D251)</f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49">
        <f t="shared" si="4"/>
        <v>0</v>
      </c>
      <c r="J19" s="49">
        <f t="shared" si="4"/>
        <v>0</v>
      </c>
      <c r="K19" s="77">
        <f t="shared" si="4"/>
        <v>0</v>
      </c>
      <c r="L19" s="6">
        <f t="shared" si="4"/>
        <v>0</v>
      </c>
      <c r="M19" s="6">
        <f t="shared" si="4"/>
        <v>0</v>
      </c>
      <c r="N19" s="11"/>
      <c r="O19" s="5"/>
    </row>
    <row r="20" spans="1:15" ht="15.75" x14ac:dyDescent="0.2">
      <c r="A20" s="24"/>
      <c r="B20" s="4" t="s">
        <v>24</v>
      </c>
      <c r="C20" s="15"/>
      <c r="D20" s="6">
        <f t="shared" ref="D20:M20" si="5">SUM(D40+D94+D192+D252)</f>
        <v>26430.799999999999</v>
      </c>
      <c r="E20" s="6">
        <f t="shared" si="5"/>
        <v>26430.799999999999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49">
        <f t="shared" si="5"/>
        <v>0</v>
      </c>
      <c r="J20" s="49">
        <f t="shared" si="5"/>
        <v>0</v>
      </c>
      <c r="K20" s="77">
        <f t="shared" si="5"/>
        <v>0</v>
      </c>
      <c r="L20" s="6">
        <f t="shared" si="5"/>
        <v>0</v>
      </c>
      <c r="M20" s="6">
        <f t="shared" si="5"/>
        <v>0</v>
      </c>
      <c r="N20" s="11"/>
      <c r="O20" s="5"/>
    </row>
    <row r="21" spans="1:15" ht="15.75" x14ac:dyDescent="0.2">
      <c r="A21" s="24"/>
      <c r="B21" s="4" t="s">
        <v>25</v>
      </c>
      <c r="C21" s="15"/>
      <c r="D21" s="6">
        <f t="shared" ref="D21:M21" si="6">SUM(D41+D95+D193+D253)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49">
        <f t="shared" si="6"/>
        <v>0</v>
      </c>
      <c r="J21" s="49">
        <f t="shared" si="6"/>
        <v>0</v>
      </c>
      <c r="K21" s="77">
        <f t="shared" si="6"/>
        <v>0</v>
      </c>
      <c r="L21" s="6">
        <f t="shared" si="6"/>
        <v>0</v>
      </c>
      <c r="M21" s="6">
        <f t="shared" si="6"/>
        <v>0</v>
      </c>
      <c r="N21" s="11"/>
      <c r="O21" s="5"/>
    </row>
    <row r="22" spans="1:15" ht="15.75" x14ac:dyDescent="0.2">
      <c r="A22" s="24"/>
      <c r="B22" s="4" t="s">
        <v>26</v>
      </c>
      <c r="C22" s="15"/>
      <c r="D22" s="6">
        <f t="shared" ref="D22:M22" si="7">SUM(D42+D96+D194+D254)</f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49">
        <f t="shared" si="7"/>
        <v>0</v>
      </c>
      <c r="J22" s="49">
        <f t="shared" si="7"/>
        <v>0</v>
      </c>
      <c r="K22" s="77">
        <f t="shared" si="7"/>
        <v>0</v>
      </c>
      <c r="L22" s="6">
        <f t="shared" si="7"/>
        <v>0</v>
      </c>
      <c r="M22" s="6">
        <f t="shared" si="7"/>
        <v>0</v>
      </c>
      <c r="N22" s="11"/>
      <c r="O22" s="5"/>
    </row>
    <row r="23" spans="1:15" ht="31.5" x14ac:dyDescent="0.2">
      <c r="A23" s="24" t="s">
        <v>29</v>
      </c>
      <c r="B23" s="25" t="s">
        <v>30</v>
      </c>
      <c r="C23" s="15"/>
      <c r="D23" s="6">
        <f t="shared" ref="D23:M23" si="8">SUM(D24+D25+D26+D27)</f>
        <v>0</v>
      </c>
      <c r="E23" s="6">
        <f t="shared" si="8"/>
        <v>0</v>
      </c>
      <c r="F23" s="6">
        <f t="shared" si="8"/>
        <v>0</v>
      </c>
      <c r="G23" s="6">
        <f t="shared" si="8"/>
        <v>0</v>
      </c>
      <c r="H23" s="6">
        <f t="shared" si="8"/>
        <v>0</v>
      </c>
      <c r="I23" s="49">
        <f t="shared" si="8"/>
        <v>0</v>
      </c>
      <c r="J23" s="49">
        <f t="shared" si="8"/>
        <v>0</v>
      </c>
      <c r="K23" s="77">
        <f t="shared" si="8"/>
        <v>0</v>
      </c>
      <c r="L23" s="6">
        <f t="shared" si="8"/>
        <v>0</v>
      </c>
      <c r="M23" s="6">
        <f t="shared" si="8"/>
        <v>0</v>
      </c>
      <c r="N23" s="11"/>
      <c r="O23" s="5"/>
    </row>
    <row r="24" spans="1:15" ht="15.75" x14ac:dyDescent="0.2">
      <c r="A24" s="24"/>
      <c r="B24" s="4" t="s">
        <v>23</v>
      </c>
      <c r="C24" s="15"/>
      <c r="D24" s="6">
        <f t="shared" ref="D24:M24" si="9">SUM(D49+D98+D196+D256)</f>
        <v>0</v>
      </c>
      <c r="E24" s="6">
        <f t="shared" si="9"/>
        <v>0</v>
      </c>
      <c r="F24" s="6">
        <f t="shared" si="9"/>
        <v>0</v>
      </c>
      <c r="G24" s="6">
        <f t="shared" si="9"/>
        <v>0</v>
      </c>
      <c r="H24" s="6">
        <f t="shared" si="9"/>
        <v>0</v>
      </c>
      <c r="I24" s="49">
        <f t="shared" si="9"/>
        <v>0</v>
      </c>
      <c r="J24" s="49">
        <f t="shared" si="9"/>
        <v>0</v>
      </c>
      <c r="K24" s="77">
        <f t="shared" si="9"/>
        <v>0</v>
      </c>
      <c r="L24" s="6">
        <f t="shared" si="9"/>
        <v>0</v>
      </c>
      <c r="M24" s="6">
        <f t="shared" si="9"/>
        <v>0</v>
      </c>
      <c r="N24" s="11"/>
      <c r="O24" s="5"/>
    </row>
    <row r="25" spans="1:15" ht="15.75" x14ac:dyDescent="0.2">
      <c r="A25" s="24"/>
      <c r="B25" s="4" t="s">
        <v>24</v>
      </c>
      <c r="C25" s="15"/>
      <c r="D25" s="6">
        <f t="shared" ref="D25:M25" si="10">SUM(D50+D99+D197+D257)</f>
        <v>0</v>
      </c>
      <c r="E25" s="6">
        <f t="shared" si="10"/>
        <v>0</v>
      </c>
      <c r="F25" s="6">
        <f t="shared" si="10"/>
        <v>0</v>
      </c>
      <c r="G25" s="6">
        <f t="shared" si="10"/>
        <v>0</v>
      </c>
      <c r="H25" s="6">
        <f t="shared" si="10"/>
        <v>0</v>
      </c>
      <c r="I25" s="49">
        <f t="shared" si="10"/>
        <v>0</v>
      </c>
      <c r="J25" s="49">
        <f t="shared" si="10"/>
        <v>0</v>
      </c>
      <c r="K25" s="77">
        <f t="shared" si="10"/>
        <v>0</v>
      </c>
      <c r="L25" s="6">
        <f t="shared" si="10"/>
        <v>0</v>
      </c>
      <c r="M25" s="6">
        <f t="shared" si="10"/>
        <v>0</v>
      </c>
      <c r="N25" s="11"/>
      <c r="O25" s="5"/>
    </row>
    <row r="26" spans="1:15" ht="15.75" x14ac:dyDescent="0.2">
      <c r="A26" s="24"/>
      <c r="B26" s="4" t="s">
        <v>25</v>
      </c>
      <c r="C26" s="15"/>
      <c r="D26" s="6">
        <f t="shared" ref="D26:M26" si="11">SUM(D51+D100+D198+D258)</f>
        <v>0</v>
      </c>
      <c r="E26" s="6">
        <f t="shared" si="11"/>
        <v>0</v>
      </c>
      <c r="F26" s="6">
        <f t="shared" si="11"/>
        <v>0</v>
      </c>
      <c r="G26" s="6">
        <f t="shared" si="11"/>
        <v>0</v>
      </c>
      <c r="H26" s="6">
        <f t="shared" si="11"/>
        <v>0</v>
      </c>
      <c r="I26" s="49">
        <f t="shared" si="11"/>
        <v>0</v>
      </c>
      <c r="J26" s="49">
        <f t="shared" si="11"/>
        <v>0</v>
      </c>
      <c r="K26" s="77">
        <f t="shared" si="11"/>
        <v>0</v>
      </c>
      <c r="L26" s="6">
        <f t="shared" si="11"/>
        <v>0</v>
      </c>
      <c r="M26" s="6">
        <f t="shared" si="11"/>
        <v>0</v>
      </c>
      <c r="N26" s="11"/>
      <c r="O26" s="5"/>
    </row>
    <row r="27" spans="1:15" ht="15.75" x14ac:dyDescent="0.2">
      <c r="A27" s="24"/>
      <c r="B27" s="4" t="s">
        <v>26</v>
      </c>
      <c r="C27" s="15"/>
      <c r="D27" s="6">
        <f t="shared" ref="D27:M27" si="12">SUM(D52+D101+D199+D259)</f>
        <v>0</v>
      </c>
      <c r="E27" s="6">
        <f t="shared" si="12"/>
        <v>0</v>
      </c>
      <c r="F27" s="6">
        <f t="shared" si="12"/>
        <v>0</v>
      </c>
      <c r="G27" s="6">
        <f t="shared" si="12"/>
        <v>0</v>
      </c>
      <c r="H27" s="6">
        <f t="shared" si="12"/>
        <v>0</v>
      </c>
      <c r="I27" s="49">
        <f t="shared" si="12"/>
        <v>0</v>
      </c>
      <c r="J27" s="49">
        <f t="shared" si="12"/>
        <v>0</v>
      </c>
      <c r="K27" s="77">
        <f t="shared" si="12"/>
        <v>0</v>
      </c>
      <c r="L27" s="6">
        <f t="shared" si="12"/>
        <v>0</v>
      </c>
      <c r="M27" s="6">
        <f t="shared" si="12"/>
        <v>0</v>
      </c>
      <c r="N27" s="11"/>
      <c r="O27" s="5"/>
    </row>
    <row r="28" spans="1:15" ht="15.75" x14ac:dyDescent="0.2">
      <c r="A28" s="24" t="s">
        <v>31</v>
      </c>
      <c r="B28" s="25" t="s">
        <v>32</v>
      </c>
      <c r="C28" s="15"/>
      <c r="D28" s="7">
        <f>SUM(D29:D32)</f>
        <v>2881416.2952999999</v>
      </c>
      <c r="E28" s="7">
        <f t="shared" ref="E28:M28" si="13">SUM(E29:E32)</f>
        <v>206821.95</v>
      </c>
      <c r="F28" s="7">
        <f t="shared" si="13"/>
        <v>238976.30000000002</v>
      </c>
      <c r="G28" s="7">
        <f t="shared" si="13"/>
        <v>239940.27788999997</v>
      </c>
      <c r="H28" s="7">
        <f>SUM(H29:H32)</f>
        <v>311658.69299999997</v>
      </c>
      <c r="I28" s="53">
        <f t="shared" si="13"/>
        <v>309755.9523</v>
      </c>
      <c r="J28" s="53">
        <f t="shared" si="13"/>
        <v>366808.58727000002</v>
      </c>
      <c r="K28" s="78">
        <f t="shared" si="13"/>
        <v>435438.05229999998</v>
      </c>
      <c r="L28" s="7">
        <f t="shared" si="13"/>
        <v>388336.20676999999</v>
      </c>
      <c r="M28" s="7">
        <f t="shared" si="13"/>
        <v>383680.27577000001</v>
      </c>
      <c r="N28" s="11"/>
      <c r="O28" s="5"/>
    </row>
    <row r="29" spans="1:15" ht="15.75" x14ac:dyDescent="0.2">
      <c r="A29" s="24"/>
      <c r="B29" s="4" t="s">
        <v>23</v>
      </c>
      <c r="C29" s="15"/>
      <c r="D29" s="6">
        <f t="shared" ref="D29:M29" si="14">SUM(D54+D103+D201+D261+D300)</f>
        <v>37826.001899999996</v>
      </c>
      <c r="E29" s="6">
        <f t="shared" si="14"/>
        <v>0</v>
      </c>
      <c r="F29" s="6">
        <f t="shared" si="14"/>
        <v>0</v>
      </c>
      <c r="G29" s="6">
        <f t="shared" si="14"/>
        <v>0</v>
      </c>
      <c r="H29" s="6">
        <f t="shared" si="14"/>
        <v>0</v>
      </c>
      <c r="I29" s="49">
        <f t="shared" si="14"/>
        <v>2555.8999999999996</v>
      </c>
      <c r="J29" s="49">
        <f t="shared" si="14"/>
        <v>7461.1880000000001</v>
      </c>
      <c r="K29" s="77">
        <f t="shared" si="14"/>
        <v>7731.2138999999997</v>
      </c>
      <c r="L29" s="6">
        <f t="shared" si="14"/>
        <v>9956.4</v>
      </c>
      <c r="M29" s="6">
        <f t="shared" si="14"/>
        <v>10121.299999999999</v>
      </c>
      <c r="N29" s="11"/>
      <c r="O29" s="5"/>
    </row>
    <row r="30" spans="1:15" ht="15.75" x14ac:dyDescent="0.2">
      <c r="A30" s="24"/>
      <c r="B30" s="4" t="s">
        <v>24</v>
      </c>
      <c r="C30" s="15"/>
      <c r="D30" s="6">
        <f t="shared" ref="D30:M30" si="15">SUM(D55+D104+D202+D262+D301)</f>
        <v>1370858.6667599999</v>
      </c>
      <c r="E30" s="6">
        <f t="shared" si="15"/>
        <v>100127.5</v>
      </c>
      <c r="F30" s="6">
        <f t="shared" si="15"/>
        <v>104837.70000000001</v>
      </c>
      <c r="G30" s="6">
        <f t="shared" si="15"/>
        <v>113893.2</v>
      </c>
      <c r="H30" s="6">
        <f t="shared" si="15"/>
        <v>130800.6</v>
      </c>
      <c r="I30" s="49">
        <f t="shared" si="15"/>
        <v>142202.32499999998</v>
      </c>
      <c r="J30" s="49">
        <f t="shared" si="15"/>
        <v>163348.69976000002</v>
      </c>
      <c r="K30" s="77">
        <f t="shared" si="15"/>
        <v>186215.04200000002</v>
      </c>
      <c r="L30" s="6">
        <f t="shared" si="15"/>
        <v>212907.4</v>
      </c>
      <c r="M30" s="6">
        <f t="shared" si="15"/>
        <v>216526.2</v>
      </c>
      <c r="N30" s="11"/>
      <c r="O30" s="5"/>
    </row>
    <row r="31" spans="1:15" ht="15.75" x14ac:dyDescent="0.2">
      <c r="A31" s="24"/>
      <c r="B31" s="4" t="s">
        <v>25</v>
      </c>
      <c r="C31" s="15"/>
      <c r="D31" s="6">
        <f t="shared" ref="D31:M31" si="16">SUM(D56+D105+D203+D263+D302)</f>
        <v>1472731.6266399999</v>
      </c>
      <c r="E31" s="6">
        <f t="shared" si="16"/>
        <v>106694.45000000001</v>
      </c>
      <c r="F31" s="6">
        <f t="shared" si="16"/>
        <v>134138.6</v>
      </c>
      <c r="G31" s="6">
        <f t="shared" si="16"/>
        <v>126047.07788999999</v>
      </c>
      <c r="H31" s="6">
        <f t="shared" si="16"/>
        <v>180858.09299999999</v>
      </c>
      <c r="I31" s="49">
        <f t="shared" si="16"/>
        <v>164997.7273</v>
      </c>
      <c r="J31" s="49">
        <f t="shared" si="16"/>
        <v>195998.69951000001</v>
      </c>
      <c r="K31" s="77">
        <f t="shared" si="16"/>
        <v>241491.79639999999</v>
      </c>
      <c r="L31" s="6">
        <f t="shared" si="16"/>
        <v>165472.40677</v>
      </c>
      <c r="M31" s="6">
        <f t="shared" si="16"/>
        <v>157032.77577000001</v>
      </c>
      <c r="N31" s="11"/>
      <c r="O31" s="5"/>
    </row>
    <row r="32" spans="1:15" ht="15.75" x14ac:dyDescent="0.2">
      <c r="A32" s="24"/>
      <c r="B32" s="4" t="s">
        <v>26</v>
      </c>
      <c r="C32" s="15"/>
      <c r="D32" s="6">
        <f t="shared" ref="D32:M32" si="17">SUM(D57+D106+D204+D264+D303)</f>
        <v>0</v>
      </c>
      <c r="E32" s="6">
        <f t="shared" si="17"/>
        <v>0</v>
      </c>
      <c r="F32" s="6">
        <f t="shared" si="17"/>
        <v>0</v>
      </c>
      <c r="G32" s="6">
        <f t="shared" si="17"/>
        <v>0</v>
      </c>
      <c r="H32" s="6">
        <f t="shared" si="17"/>
        <v>0</v>
      </c>
      <c r="I32" s="49">
        <f t="shared" si="17"/>
        <v>0</v>
      </c>
      <c r="J32" s="49">
        <f t="shared" si="17"/>
        <v>0</v>
      </c>
      <c r="K32" s="77">
        <f t="shared" si="17"/>
        <v>0</v>
      </c>
      <c r="L32" s="6">
        <f t="shared" si="17"/>
        <v>0</v>
      </c>
      <c r="M32" s="6">
        <f t="shared" si="17"/>
        <v>0</v>
      </c>
      <c r="N32" s="11"/>
      <c r="O32" s="5"/>
    </row>
    <row r="33" spans="1:15" ht="63" x14ac:dyDescent="0.2">
      <c r="A33" s="63" t="s">
        <v>33</v>
      </c>
      <c r="B33" s="64" t="s">
        <v>34</v>
      </c>
      <c r="C33" s="65"/>
      <c r="D33" s="60">
        <f t="shared" ref="D33:M33" si="18">SUM(D34:D37)</f>
        <v>1069140.1479199999</v>
      </c>
      <c r="E33" s="60">
        <f t="shared" si="18"/>
        <v>95946.099999999991</v>
      </c>
      <c r="F33" s="60">
        <f t="shared" si="18"/>
        <v>82452.2</v>
      </c>
      <c r="G33" s="60">
        <f t="shared" si="18"/>
        <v>82212.2</v>
      </c>
      <c r="H33" s="60">
        <f t="shared" si="18"/>
        <v>103084.93700000001</v>
      </c>
      <c r="I33" s="66">
        <f>SUM(I34:I37)</f>
        <v>120293.6053</v>
      </c>
      <c r="J33" s="60">
        <f t="shared" si="18"/>
        <v>138734.147</v>
      </c>
      <c r="K33" s="60">
        <f t="shared" si="18"/>
        <v>148690.25862000001</v>
      </c>
      <c r="L33" s="60">
        <f t="shared" si="18"/>
        <v>147706.29999999999</v>
      </c>
      <c r="M33" s="60">
        <f t="shared" si="18"/>
        <v>150020.4</v>
      </c>
      <c r="N33" s="61"/>
      <c r="O33" s="5"/>
    </row>
    <row r="34" spans="1:15" ht="15.75" x14ac:dyDescent="0.2">
      <c r="A34" s="24"/>
      <c r="B34" s="4" t="s">
        <v>23</v>
      </c>
      <c r="C34" s="15"/>
      <c r="D34" s="6">
        <f>SUM(D39+D49+D54)</f>
        <v>0</v>
      </c>
      <c r="E34" s="6">
        <f t="shared" ref="E34:M34" si="19">SUM(E39+E49+E54)</f>
        <v>0</v>
      </c>
      <c r="F34" s="6">
        <f t="shared" si="19"/>
        <v>0</v>
      </c>
      <c r="G34" s="6">
        <f t="shared" si="19"/>
        <v>0</v>
      </c>
      <c r="H34" s="6">
        <f t="shared" si="19"/>
        <v>0</v>
      </c>
      <c r="I34" s="49">
        <f t="shared" si="19"/>
        <v>0</v>
      </c>
      <c r="J34" s="49">
        <f t="shared" si="19"/>
        <v>0</v>
      </c>
      <c r="K34" s="77">
        <f t="shared" si="19"/>
        <v>0</v>
      </c>
      <c r="L34" s="6">
        <f t="shared" si="19"/>
        <v>0</v>
      </c>
      <c r="M34" s="6">
        <f t="shared" si="19"/>
        <v>0</v>
      </c>
      <c r="N34" s="11"/>
      <c r="O34" s="5"/>
    </row>
    <row r="35" spans="1:15" ht="15.75" x14ac:dyDescent="0.2">
      <c r="A35" s="24"/>
      <c r="B35" s="4" t="s">
        <v>24</v>
      </c>
      <c r="C35" s="15"/>
      <c r="D35" s="7">
        <f t="shared" ref="D35:M37" si="20">SUM(D40+D50+D55)</f>
        <v>680496.92700000003</v>
      </c>
      <c r="E35" s="7">
        <f t="shared" si="20"/>
        <v>68257.399999999994</v>
      </c>
      <c r="F35" s="7">
        <f t="shared" si="20"/>
        <v>43984.2</v>
      </c>
      <c r="G35" s="7">
        <f t="shared" si="20"/>
        <v>51462.6</v>
      </c>
      <c r="H35" s="7">
        <f t="shared" si="20"/>
        <v>61878.8</v>
      </c>
      <c r="I35" s="53">
        <f t="shared" si="20"/>
        <v>67345.7</v>
      </c>
      <c r="J35" s="53">
        <v>82519.199999999997</v>
      </c>
      <c r="K35" s="78">
        <f t="shared" si="20"/>
        <v>91733.027000000002</v>
      </c>
      <c r="L35" s="7">
        <f t="shared" si="20"/>
        <v>105746</v>
      </c>
      <c r="M35" s="7">
        <f t="shared" si="20"/>
        <v>107570</v>
      </c>
      <c r="N35" s="11"/>
      <c r="O35" s="5"/>
    </row>
    <row r="36" spans="1:15" ht="15.75" x14ac:dyDescent="0.2">
      <c r="A36" s="24"/>
      <c r="B36" s="4" t="s">
        <v>25</v>
      </c>
      <c r="C36" s="15"/>
      <c r="D36" s="7">
        <f t="shared" si="20"/>
        <v>388643.22091999999</v>
      </c>
      <c r="E36" s="7">
        <f t="shared" si="20"/>
        <v>27688.7</v>
      </c>
      <c r="F36" s="7">
        <f t="shared" si="20"/>
        <v>38468</v>
      </c>
      <c r="G36" s="7">
        <f t="shared" si="20"/>
        <v>30749.600000000002</v>
      </c>
      <c r="H36" s="7">
        <f t="shared" si="20"/>
        <v>41206.136999999995</v>
      </c>
      <c r="I36" s="53">
        <f t="shared" si="20"/>
        <v>52947.905299999999</v>
      </c>
      <c r="J36" s="53">
        <f>SUM(J41+J51+J56)</f>
        <v>56214.947</v>
      </c>
      <c r="K36" s="78">
        <f>SUM(K41+K51+K56)</f>
        <v>56957.231619999999</v>
      </c>
      <c r="L36" s="7">
        <f t="shared" si="20"/>
        <v>41960.3</v>
      </c>
      <c r="M36" s="7">
        <f t="shared" si="20"/>
        <v>42450.400000000001</v>
      </c>
      <c r="N36" s="11"/>
      <c r="O36" s="5"/>
    </row>
    <row r="37" spans="1:15" ht="15.75" x14ac:dyDescent="0.2">
      <c r="A37" s="24"/>
      <c r="B37" s="4" t="s">
        <v>26</v>
      </c>
      <c r="C37" s="15"/>
      <c r="D37" s="6">
        <f t="shared" si="20"/>
        <v>0</v>
      </c>
      <c r="E37" s="6">
        <f t="shared" si="20"/>
        <v>0</v>
      </c>
      <c r="F37" s="6">
        <f t="shared" si="20"/>
        <v>0</v>
      </c>
      <c r="G37" s="6">
        <f t="shared" si="20"/>
        <v>0</v>
      </c>
      <c r="H37" s="6">
        <f t="shared" si="20"/>
        <v>0</v>
      </c>
      <c r="I37" s="49">
        <f t="shared" si="20"/>
        <v>0</v>
      </c>
      <c r="J37" s="49">
        <f t="shared" si="20"/>
        <v>0</v>
      </c>
      <c r="K37" s="77">
        <f t="shared" si="20"/>
        <v>0</v>
      </c>
      <c r="L37" s="6">
        <f t="shared" si="20"/>
        <v>0</v>
      </c>
      <c r="M37" s="6">
        <f t="shared" si="20"/>
        <v>0</v>
      </c>
      <c r="N37" s="11"/>
      <c r="O37" s="5"/>
    </row>
    <row r="38" spans="1:15" ht="47.25" x14ac:dyDescent="0.2">
      <c r="A38" s="24" t="s">
        <v>35</v>
      </c>
      <c r="B38" s="25" t="s">
        <v>36</v>
      </c>
      <c r="C38" s="15"/>
      <c r="D38" s="6">
        <f t="shared" ref="D38:M42" si="21">SUM(D43)</f>
        <v>26430.799999999999</v>
      </c>
      <c r="E38" s="6">
        <f t="shared" si="21"/>
        <v>26430.799999999999</v>
      </c>
      <c r="F38" s="6">
        <f t="shared" si="21"/>
        <v>0</v>
      </c>
      <c r="G38" s="6">
        <f t="shared" si="21"/>
        <v>0</v>
      </c>
      <c r="H38" s="6">
        <f t="shared" si="21"/>
        <v>0</v>
      </c>
      <c r="I38" s="49">
        <f t="shared" si="21"/>
        <v>0</v>
      </c>
      <c r="J38" s="49">
        <f t="shared" si="21"/>
        <v>0</v>
      </c>
      <c r="K38" s="77">
        <f t="shared" si="21"/>
        <v>0</v>
      </c>
      <c r="L38" s="6">
        <f t="shared" si="21"/>
        <v>0</v>
      </c>
      <c r="M38" s="6">
        <f t="shared" si="21"/>
        <v>0</v>
      </c>
      <c r="N38" s="11"/>
      <c r="O38" s="5"/>
    </row>
    <row r="39" spans="1:15" ht="15.75" x14ac:dyDescent="0.2">
      <c r="A39" s="24"/>
      <c r="B39" s="4" t="s">
        <v>23</v>
      </c>
      <c r="C39" s="15"/>
      <c r="D39" s="6">
        <f t="shared" si="21"/>
        <v>0</v>
      </c>
      <c r="E39" s="6">
        <f t="shared" si="21"/>
        <v>0</v>
      </c>
      <c r="F39" s="6">
        <f t="shared" si="21"/>
        <v>0</v>
      </c>
      <c r="G39" s="6">
        <f t="shared" si="21"/>
        <v>0</v>
      </c>
      <c r="H39" s="6">
        <f t="shared" si="21"/>
        <v>0</v>
      </c>
      <c r="I39" s="49">
        <f t="shared" si="21"/>
        <v>0</v>
      </c>
      <c r="J39" s="49">
        <v>0</v>
      </c>
      <c r="K39" s="77">
        <v>0</v>
      </c>
      <c r="L39" s="6">
        <v>0</v>
      </c>
      <c r="M39" s="6">
        <v>0</v>
      </c>
      <c r="N39" s="11"/>
      <c r="O39" s="5"/>
    </row>
    <row r="40" spans="1:15" ht="15.75" x14ac:dyDescent="0.2">
      <c r="A40" s="24"/>
      <c r="B40" s="4" t="s">
        <v>24</v>
      </c>
      <c r="C40" s="15"/>
      <c r="D40" s="6">
        <f>SUM(D45)</f>
        <v>26430.799999999999</v>
      </c>
      <c r="E40" s="6">
        <f t="shared" si="21"/>
        <v>26430.799999999999</v>
      </c>
      <c r="F40" s="6">
        <f t="shared" si="21"/>
        <v>0</v>
      </c>
      <c r="G40" s="6">
        <f t="shared" si="21"/>
        <v>0</v>
      </c>
      <c r="H40" s="6">
        <f t="shared" si="21"/>
        <v>0</v>
      </c>
      <c r="I40" s="49">
        <f t="shared" si="21"/>
        <v>0</v>
      </c>
      <c r="J40" s="49">
        <v>0</v>
      </c>
      <c r="K40" s="77">
        <v>0</v>
      </c>
      <c r="L40" s="6">
        <v>0</v>
      </c>
      <c r="M40" s="6">
        <v>0</v>
      </c>
      <c r="N40" s="11"/>
      <c r="O40" s="5"/>
    </row>
    <row r="41" spans="1:15" ht="15.75" x14ac:dyDescent="0.2">
      <c r="A41" s="24"/>
      <c r="B41" s="4" t="s">
        <v>25</v>
      </c>
      <c r="C41" s="15"/>
      <c r="D41" s="6">
        <f t="shared" si="21"/>
        <v>0</v>
      </c>
      <c r="E41" s="6">
        <f t="shared" si="21"/>
        <v>0</v>
      </c>
      <c r="F41" s="6">
        <f t="shared" si="21"/>
        <v>0</v>
      </c>
      <c r="G41" s="6">
        <f t="shared" si="21"/>
        <v>0</v>
      </c>
      <c r="H41" s="6">
        <f t="shared" si="21"/>
        <v>0</v>
      </c>
      <c r="I41" s="49">
        <f t="shared" si="21"/>
        <v>0</v>
      </c>
      <c r="J41" s="49">
        <v>0</v>
      </c>
      <c r="K41" s="77">
        <v>0</v>
      </c>
      <c r="L41" s="6">
        <v>0</v>
      </c>
      <c r="M41" s="6">
        <v>0</v>
      </c>
      <c r="N41" s="11"/>
      <c r="O41" s="5"/>
    </row>
    <row r="42" spans="1:15" ht="15.75" x14ac:dyDescent="0.2">
      <c r="A42" s="24"/>
      <c r="B42" s="4" t="s">
        <v>26</v>
      </c>
      <c r="C42" s="15"/>
      <c r="D42" s="6">
        <f>SUM(D47)</f>
        <v>0</v>
      </c>
      <c r="E42" s="6">
        <f t="shared" si="21"/>
        <v>0</v>
      </c>
      <c r="F42" s="6">
        <f t="shared" si="21"/>
        <v>0</v>
      </c>
      <c r="G42" s="6">
        <f t="shared" si="21"/>
        <v>0</v>
      </c>
      <c r="H42" s="6">
        <f t="shared" si="21"/>
        <v>0</v>
      </c>
      <c r="I42" s="49">
        <f t="shared" si="21"/>
        <v>0</v>
      </c>
      <c r="J42" s="49">
        <v>0</v>
      </c>
      <c r="K42" s="77">
        <v>0</v>
      </c>
      <c r="L42" s="6">
        <v>0</v>
      </c>
      <c r="M42" s="6">
        <v>0</v>
      </c>
      <c r="N42" s="11"/>
      <c r="O42" s="5"/>
    </row>
    <row r="43" spans="1:15" ht="47.25" x14ac:dyDescent="0.2">
      <c r="A43" s="24" t="s">
        <v>37</v>
      </c>
      <c r="B43" s="26" t="s">
        <v>38</v>
      </c>
      <c r="C43" s="15"/>
      <c r="D43" s="6">
        <f>SUM(D44:D47)</f>
        <v>26430.799999999999</v>
      </c>
      <c r="E43" s="6">
        <f t="shared" ref="E43:M43" si="22">SUM(E44:E47)</f>
        <v>26430.799999999999</v>
      </c>
      <c r="F43" s="6">
        <f t="shared" si="22"/>
        <v>0</v>
      </c>
      <c r="G43" s="6">
        <f t="shared" si="22"/>
        <v>0</v>
      </c>
      <c r="H43" s="6">
        <f t="shared" si="22"/>
        <v>0</v>
      </c>
      <c r="I43" s="49">
        <f t="shared" si="22"/>
        <v>0</v>
      </c>
      <c r="J43" s="49">
        <f t="shared" si="22"/>
        <v>0</v>
      </c>
      <c r="K43" s="77">
        <f t="shared" si="22"/>
        <v>0</v>
      </c>
      <c r="L43" s="6">
        <f t="shared" si="22"/>
        <v>0</v>
      </c>
      <c r="M43" s="6">
        <f t="shared" si="22"/>
        <v>0</v>
      </c>
      <c r="N43" s="11"/>
      <c r="O43" s="5"/>
    </row>
    <row r="44" spans="1:15" ht="15.75" x14ac:dyDescent="0.2">
      <c r="A44" s="24"/>
      <c r="B44" s="4" t="s">
        <v>23</v>
      </c>
      <c r="C44" s="15"/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49">
        <v>0</v>
      </c>
      <c r="J44" s="49">
        <v>0</v>
      </c>
      <c r="K44" s="77">
        <v>0</v>
      </c>
      <c r="L44" s="6">
        <v>0</v>
      </c>
      <c r="M44" s="6">
        <v>0</v>
      </c>
      <c r="N44" s="11"/>
      <c r="O44" s="5"/>
    </row>
    <row r="45" spans="1:15" ht="15.75" x14ac:dyDescent="0.2">
      <c r="A45" s="24"/>
      <c r="B45" s="4" t="s">
        <v>24</v>
      </c>
      <c r="C45" s="15"/>
      <c r="D45" s="6">
        <v>26430.799999999999</v>
      </c>
      <c r="E45" s="6">
        <v>26430.799999999999</v>
      </c>
      <c r="F45" s="6">
        <v>0</v>
      </c>
      <c r="G45" s="6">
        <v>0</v>
      </c>
      <c r="H45" s="6">
        <v>0</v>
      </c>
      <c r="I45" s="49">
        <v>0</v>
      </c>
      <c r="J45" s="49">
        <v>0</v>
      </c>
      <c r="K45" s="77">
        <v>0</v>
      </c>
      <c r="L45" s="6">
        <v>0</v>
      </c>
      <c r="M45" s="6">
        <v>0</v>
      </c>
      <c r="N45" s="11"/>
      <c r="O45" s="5"/>
    </row>
    <row r="46" spans="1:15" ht="15.75" x14ac:dyDescent="0.2">
      <c r="A46" s="24"/>
      <c r="B46" s="4" t="s">
        <v>25</v>
      </c>
      <c r="C46" s="15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49">
        <v>0</v>
      </c>
      <c r="J46" s="49">
        <v>0</v>
      </c>
      <c r="K46" s="77">
        <v>0</v>
      </c>
      <c r="L46" s="6">
        <v>0</v>
      </c>
      <c r="M46" s="6">
        <v>0</v>
      </c>
      <c r="N46" s="11"/>
      <c r="O46" s="5"/>
    </row>
    <row r="47" spans="1:15" ht="15.75" x14ac:dyDescent="0.2">
      <c r="A47" s="24"/>
      <c r="B47" s="4" t="s">
        <v>26</v>
      </c>
      <c r="C47" s="15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49">
        <v>0</v>
      </c>
      <c r="J47" s="49">
        <v>0</v>
      </c>
      <c r="K47" s="77">
        <v>0</v>
      </c>
      <c r="L47" s="6">
        <v>0</v>
      </c>
      <c r="M47" s="6">
        <v>0</v>
      </c>
      <c r="N47" s="11"/>
      <c r="O47" s="5"/>
    </row>
    <row r="48" spans="1:15" ht="63" x14ac:dyDescent="0.2">
      <c r="A48" s="24" t="s">
        <v>39</v>
      </c>
      <c r="B48" s="25" t="s">
        <v>40</v>
      </c>
      <c r="C48" s="15"/>
      <c r="D48" s="6">
        <f t="shared" ref="D48:M48" si="23">SUM(D49+D50+D51+D52)</f>
        <v>0</v>
      </c>
      <c r="E48" s="6">
        <f t="shared" si="23"/>
        <v>0</v>
      </c>
      <c r="F48" s="6">
        <f t="shared" si="23"/>
        <v>0</v>
      </c>
      <c r="G48" s="6">
        <f t="shared" si="23"/>
        <v>0</v>
      </c>
      <c r="H48" s="6">
        <f t="shared" si="23"/>
        <v>0</v>
      </c>
      <c r="I48" s="49">
        <f t="shared" si="23"/>
        <v>0</v>
      </c>
      <c r="J48" s="49">
        <f t="shared" si="23"/>
        <v>0</v>
      </c>
      <c r="K48" s="77">
        <f t="shared" si="23"/>
        <v>0</v>
      </c>
      <c r="L48" s="6">
        <f t="shared" si="23"/>
        <v>0</v>
      </c>
      <c r="M48" s="6">
        <f t="shared" si="23"/>
        <v>0</v>
      </c>
      <c r="N48" s="11"/>
      <c r="O48" s="5"/>
    </row>
    <row r="49" spans="1:15" ht="15.75" x14ac:dyDescent="0.2">
      <c r="A49" s="24"/>
      <c r="B49" s="4" t="s">
        <v>23</v>
      </c>
      <c r="C49" s="15"/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49">
        <v>0</v>
      </c>
      <c r="J49" s="49">
        <v>0</v>
      </c>
      <c r="K49" s="77">
        <v>0</v>
      </c>
      <c r="L49" s="6">
        <v>0</v>
      </c>
      <c r="M49" s="6">
        <v>0</v>
      </c>
      <c r="N49" s="11"/>
      <c r="O49" s="5"/>
    </row>
    <row r="50" spans="1:15" ht="15.75" x14ac:dyDescent="0.2">
      <c r="A50" s="24"/>
      <c r="B50" s="4" t="s">
        <v>24</v>
      </c>
      <c r="C50" s="15"/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49">
        <v>0</v>
      </c>
      <c r="J50" s="49">
        <v>0</v>
      </c>
      <c r="K50" s="77">
        <v>0</v>
      </c>
      <c r="L50" s="6">
        <v>0</v>
      </c>
      <c r="M50" s="6">
        <v>0</v>
      </c>
      <c r="N50" s="11"/>
      <c r="O50" s="5"/>
    </row>
    <row r="51" spans="1:15" ht="15.75" x14ac:dyDescent="0.2">
      <c r="A51" s="24"/>
      <c r="B51" s="4" t="s">
        <v>25</v>
      </c>
      <c r="C51" s="15"/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49">
        <v>0</v>
      </c>
      <c r="J51" s="49">
        <v>0</v>
      </c>
      <c r="K51" s="77">
        <v>0</v>
      </c>
      <c r="L51" s="6">
        <v>0</v>
      </c>
      <c r="M51" s="6">
        <v>0</v>
      </c>
      <c r="N51" s="11"/>
      <c r="O51" s="5"/>
    </row>
    <row r="52" spans="1:15" ht="15.75" x14ac:dyDescent="0.2">
      <c r="A52" s="24"/>
      <c r="B52" s="4" t="s">
        <v>26</v>
      </c>
      <c r="C52" s="15"/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49">
        <v>0</v>
      </c>
      <c r="J52" s="49">
        <v>0</v>
      </c>
      <c r="K52" s="77">
        <v>0</v>
      </c>
      <c r="L52" s="6">
        <v>0</v>
      </c>
      <c r="M52" s="6">
        <v>0</v>
      </c>
      <c r="N52" s="11"/>
      <c r="O52" s="5"/>
    </row>
    <row r="53" spans="1:15" ht="31.5" x14ac:dyDescent="0.2">
      <c r="A53" s="24" t="s">
        <v>41</v>
      </c>
      <c r="B53" s="25" t="s">
        <v>42</v>
      </c>
      <c r="C53" s="15"/>
      <c r="D53" s="7">
        <f t="shared" ref="D53:M53" si="24">SUM(D54:D57)</f>
        <v>1042709.34792</v>
      </c>
      <c r="E53" s="7">
        <f t="shared" si="24"/>
        <v>69515.3</v>
      </c>
      <c r="F53" s="7">
        <f t="shared" si="24"/>
        <v>82452.2</v>
      </c>
      <c r="G53" s="7">
        <f t="shared" si="24"/>
        <v>82212.2</v>
      </c>
      <c r="H53" s="7">
        <f t="shared" si="24"/>
        <v>103084.93700000001</v>
      </c>
      <c r="I53" s="53">
        <f>SUM(I54:I57)</f>
        <v>120293.6053</v>
      </c>
      <c r="J53" s="53">
        <f t="shared" si="24"/>
        <v>138734.147</v>
      </c>
      <c r="K53" s="78">
        <f t="shared" si="24"/>
        <v>148690.25862000001</v>
      </c>
      <c r="L53" s="7">
        <f t="shared" si="24"/>
        <v>147706.29999999999</v>
      </c>
      <c r="M53" s="7">
        <f t="shared" si="24"/>
        <v>150020.4</v>
      </c>
      <c r="N53" s="11"/>
      <c r="O53" s="5"/>
    </row>
    <row r="54" spans="1:15" ht="15.75" x14ac:dyDescent="0.2">
      <c r="A54" s="24"/>
      <c r="B54" s="4" t="s">
        <v>23</v>
      </c>
      <c r="C54" s="15"/>
      <c r="D54" s="6">
        <f t="shared" ref="D54:M54" si="25">SUM(D61+D66+D72+D83)</f>
        <v>0</v>
      </c>
      <c r="E54" s="6">
        <f t="shared" si="25"/>
        <v>0</v>
      </c>
      <c r="F54" s="6">
        <f t="shared" si="25"/>
        <v>0</v>
      </c>
      <c r="G54" s="6">
        <f t="shared" si="25"/>
        <v>0</v>
      </c>
      <c r="H54" s="6">
        <f t="shared" si="25"/>
        <v>0</v>
      </c>
      <c r="I54" s="49">
        <f t="shared" si="25"/>
        <v>0</v>
      </c>
      <c r="J54" s="49">
        <f t="shared" si="25"/>
        <v>0</v>
      </c>
      <c r="K54" s="77">
        <f t="shared" si="25"/>
        <v>0</v>
      </c>
      <c r="L54" s="6">
        <f t="shared" si="25"/>
        <v>0</v>
      </c>
      <c r="M54" s="6">
        <f t="shared" si="25"/>
        <v>0</v>
      </c>
      <c r="N54" s="11"/>
      <c r="O54" s="5"/>
    </row>
    <row r="55" spans="1:15" ht="15.75" x14ac:dyDescent="0.2">
      <c r="A55" s="24"/>
      <c r="B55" s="4" t="s">
        <v>24</v>
      </c>
      <c r="C55" s="15"/>
      <c r="D55" s="6">
        <f>SUM(D62+D67+D73+D84+D78)</f>
        <v>654066.12699999998</v>
      </c>
      <c r="E55" s="6">
        <f t="shared" ref="E55:M55" si="26">SUM(E62+E67+E73+E84)</f>
        <v>41826.6</v>
      </c>
      <c r="F55" s="6">
        <f t="shared" si="26"/>
        <v>43984.2</v>
      </c>
      <c r="G55" s="6">
        <f t="shared" si="26"/>
        <v>51462.6</v>
      </c>
      <c r="H55" s="6">
        <f t="shared" si="26"/>
        <v>61878.8</v>
      </c>
      <c r="I55" s="49">
        <f>SUM(I62+I67+I73+I84+I78)</f>
        <v>67345.7</v>
      </c>
      <c r="J55" s="49">
        <f>SUM(J62+J67+J73+J84)</f>
        <v>82519.199999999997</v>
      </c>
      <c r="K55" s="77">
        <f t="shared" si="26"/>
        <v>91733.027000000002</v>
      </c>
      <c r="L55" s="6">
        <f t="shared" si="26"/>
        <v>105746</v>
      </c>
      <c r="M55" s="6">
        <f t="shared" si="26"/>
        <v>107570</v>
      </c>
      <c r="N55" s="11"/>
      <c r="O55" s="5"/>
    </row>
    <row r="56" spans="1:15" ht="15.75" x14ac:dyDescent="0.2">
      <c r="A56" s="24"/>
      <c r="B56" s="4" t="s">
        <v>25</v>
      </c>
      <c r="C56" s="15"/>
      <c r="D56" s="6">
        <f t="shared" ref="D56:M56" si="27">SUM(D63+D68+D74+D85)</f>
        <v>388643.22091999999</v>
      </c>
      <c r="E56" s="6">
        <f t="shared" si="27"/>
        <v>27688.7</v>
      </c>
      <c r="F56" s="6">
        <f t="shared" si="27"/>
        <v>38468</v>
      </c>
      <c r="G56" s="6">
        <f t="shared" si="27"/>
        <v>30749.600000000002</v>
      </c>
      <c r="H56" s="6">
        <f t="shared" si="27"/>
        <v>41206.136999999995</v>
      </c>
      <c r="I56" s="49">
        <f t="shared" si="27"/>
        <v>52947.905299999999</v>
      </c>
      <c r="J56" s="49">
        <f t="shared" si="27"/>
        <v>56214.947</v>
      </c>
      <c r="K56" s="77">
        <f t="shared" si="27"/>
        <v>56957.231619999999</v>
      </c>
      <c r="L56" s="6">
        <f t="shared" si="27"/>
        <v>41960.3</v>
      </c>
      <c r="M56" s="6">
        <f t="shared" si="27"/>
        <v>42450.400000000001</v>
      </c>
      <c r="N56" s="11"/>
      <c r="O56" s="5"/>
    </row>
    <row r="57" spans="1:15" ht="15.75" x14ac:dyDescent="0.2">
      <c r="A57" s="24"/>
      <c r="B57" s="4" t="s">
        <v>26</v>
      </c>
      <c r="C57" s="15"/>
      <c r="D57" s="6">
        <f t="shared" ref="D57:M57" si="28">SUM(D64+D69+D75+D86)</f>
        <v>0</v>
      </c>
      <c r="E57" s="6">
        <f t="shared" si="28"/>
        <v>0</v>
      </c>
      <c r="F57" s="6">
        <f t="shared" si="28"/>
        <v>0</v>
      </c>
      <c r="G57" s="6">
        <f t="shared" si="28"/>
        <v>0</v>
      </c>
      <c r="H57" s="6">
        <f t="shared" si="28"/>
        <v>0</v>
      </c>
      <c r="I57" s="49">
        <f t="shared" si="28"/>
        <v>0</v>
      </c>
      <c r="J57" s="49">
        <f t="shared" si="28"/>
        <v>0</v>
      </c>
      <c r="K57" s="77">
        <f t="shared" si="28"/>
        <v>0</v>
      </c>
      <c r="L57" s="6">
        <f t="shared" si="28"/>
        <v>0</v>
      </c>
      <c r="M57" s="6">
        <f t="shared" si="28"/>
        <v>0</v>
      </c>
      <c r="N57" s="11"/>
      <c r="O57" s="5"/>
    </row>
    <row r="58" spans="1:15" ht="15.75" x14ac:dyDescent="0.2">
      <c r="A58" s="24"/>
      <c r="B58" s="27"/>
      <c r="C58" s="89" t="s">
        <v>43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5"/>
    </row>
    <row r="59" spans="1:15" ht="15.75" x14ac:dyDescent="0.2">
      <c r="A59" s="24"/>
      <c r="B59" s="27"/>
      <c r="C59" s="89" t="s">
        <v>44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5"/>
    </row>
    <row r="60" spans="1:15" ht="132" customHeight="1" x14ac:dyDescent="0.25">
      <c r="A60" s="24" t="s">
        <v>45</v>
      </c>
      <c r="B60" s="28" t="s">
        <v>46</v>
      </c>
      <c r="C60" s="16" t="s">
        <v>162</v>
      </c>
      <c r="D60" s="7">
        <f t="shared" ref="D60:M60" si="29">SUM(D61+D62+D63+D64)</f>
        <v>653509.92700000003</v>
      </c>
      <c r="E60" s="7">
        <f t="shared" si="29"/>
        <v>41826.6</v>
      </c>
      <c r="F60" s="7">
        <f t="shared" si="29"/>
        <v>43984.2</v>
      </c>
      <c r="G60" s="7">
        <f t="shared" si="29"/>
        <v>51462.6</v>
      </c>
      <c r="H60" s="7">
        <f>SUM(H61+H62+H63+H64)</f>
        <v>61878.8</v>
      </c>
      <c r="I60" s="53">
        <f t="shared" si="29"/>
        <v>66789.5</v>
      </c>
      <c r="J60" s="53">
        <f t="shared" si="29"/>
        <v>82519.199999999997</v>
      </c>
      <c r="K60" s="78">
        <f t="shared" si="29"/>
        <v>91733.027000000002</v>
      </c>
      <c r="L60" s="7">
        <f t="shared" si="29"/>
        <v>105746</v>
      </c>
      <c r="M60" s="7">
        <f t="shared" si="29"/>
        <v>107570</v>
      </c>
      <c r="N60" s="6">
        <v>5.6</v>
      </c>
      <c r="O60" s="5"/>
    </row>
    <row r="61" spans="1:15" ht="15.75" x14ac:dyDescent="0.2">
      <c r="A61" s="24"/>
      <c r="B61" s="29" t="s">
        <v>23</v>
      </c>
      <c r="C61" s="15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53">
        <v>0</v>
      </c>
      <c r="J61" s="53">
        <v>0</v>
      </c>
      <c r="K61" s="78">
        <v>0</v>
      </c>
      <c r="L61" s="7">
        <v>0</v>
      </c>
      <c r="M61" s="7">
        <v>0</v>
      </c>
      <c r="N61" s="11"/>
      <c r="O61" s="5"/>
    </row>
    <row r="62" spans="1:15" ht="15.75" x14ac:dyDescent="0.2">
      <c r="A62" s="24"/>
      <c r="B62" s="29" t="s">
        <v>24</v>
      </c>
      <c r="C62" s="15"/>
      <c r="D62" s="7">
        <f>SUM(E62:M62)</f>
        <v>653509.92700000003</v>
      </c>
      <c r="E62" s="7">
        <v>41826.6</v>
      </c>
      <c r="F62" s="7">
        <v>43984.2</v>
      </c>
      <c r="G62" s="7">
        <f>60567-9104.4</f>
        <v>51462.6</v>
      </c>
      <c r="H62" s="7">
        <f>65770-2551.2-1340</f>
        <v>61878.8</v>
      </c>
      <c r="I62" s="53">
        <f>69539-2700-49.5</f>
        <v>66789.5</v>
      </c>
      <c r="J62" s="53">
        <v>82519.199999999997</v>
      </c>
      <c r="K62" s="78">
        <v>91733.027000000002</v>
      </c>
      <c r="L62" s="7">
        <v>105746</v>
      </c>
      <c r="M62" s="7">
        <v>107570</v>
      </c>
      <c r="N62" s="11"/>
      <c r="O62" s="5"/>
    </row>
    <row r="63" spans="1:15" ht="15.75" x14ac:dyDescent="0.2">
      <c r="A63" s="24"/>
      <c r="B63" s="29" t="s">
        <v>25</v>
      </c>
      <c r="C63" s="15"/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53">
        <v>0</v>
      </c>
      <c r="J63" s="53">
        <v>0</v>
      </c>
      <c r="K63" s="78">
        <v>0</v>
      </c>
      <c r="L63" s="7">
        <v>0</v>
      </c>
      <c r="M63" s="7">
        <v>0</v>
      </c>
      <c r="N63" s="11"/>
      <c r="O63" s="5"/>
    </row>
    <row r="64" spans="1:15" ht="15.75" x14ac:dyDescent="0.2">
      <c r="A64" s="24"/>
      <c r="B64" s="29" t="s">
        <v>47</v>
      </c>
      <c r="C64" s="15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53">
        <v>0</v>
      </c>
      <c r="J64" s="53">
        <v>0</v>
      </c>
      <c r="K64" s="78">
        <v>0</v>
      </c>
      <c r="L64" s="7">
        <v>0</v>
      </c>
      <c r="M64" s="7">
        <v>0</v>
      </c>
      <c r="N64" s="11"/>
      <c r="O64" s="5"/>
    </row>
    <row r="65" spans="1:18" ht="116.25" customHeight="1" x14ac:dyDescent="0.2">
      <c r="A65" s="24" t="s">
        <v>48</v>
      </c>
      <c r="B65" s="30" t="s">
        <v>49</v>
      </c>
      <c r="C65" s="16" t="s">
        <v>162</v>
      </c>
      <c r="D65" s="7">
        <f>SUM(D66:D69)</f>
        <v>285672.1238</v>
      </c>
      <c r="E65" s="7">
        <f>SUM(E66+E67+E68+E69)</f>
        <v>18859.900000000001</v>
      </c>
      <c r="F65" s="7">
        <f>SUM(F66+F67+F68+F69)</f>
        <v>27024.400000000001</v>
      </c>
      <c r="G65" s="7">
        <f>SUM(G66+G67+G68+G69)</f>
        <v>30259.9</v>
      </c>
      <c r="H65" s="7">
        <f>SUM(H66+H67+H68+H69)</f>
        <v>33519.599999999999</v>
      </c>
      <c r="I65" s="53">
        <f>SUM(I66+I67+I68+I69)</f>
        <v>35334.603299999995</v>
      </c>
      <c r="J65" s="53">
        <f t="shared" ref="J65:M65" si="30">SUM(J66+J67+J68+J69)</f>
        <v>33680</v>
      </c>
      <c r="K65" s="78">
        <f t="shared" si="30"/>
        <v>33795.820499999994</v>
      </c>
      <c r="L65" s="7">
        <f t="shared" si="30"/>
        <v>36353.9</v>
      </c>
      <c r="M65" s="7">
        <f t="shared" si="30"/>
        <v>36844</v>
      </c>
      <c r="N65" s="85">
        <v>7</v>
      </c>
      <c r="O65" s="5"/>
    </row>
    <row r="66" spans="1:18" ht="18" customHeight="1" x14ac:dyDescent="0.2">
      <c r="A66" s="24"/>
      <c r="B66" s="29" t="s">
        <v>23</v>
      </c>
      <c r="C66" s="15"/>
      <c r="D66" s="7">
        <f>SUM(E66:M66)</f>
        <v>0</v>
      </c>
      <c r="E66" s="7">
        <v>0</v>
      </c>
      <c r="F66" s="7">
        <v>0</v>
      </c>
      <c r="G66" s="7">
        <v>0</v>
      </c>
      <c r="H66" s="7">
        <v>0</v>
      </c>
      <c r="I66" s="53">
        <v>0</v>
      </c>
      <c r="J66" s="53">
        <v>0</v>
      </c>
      <c r="K66" s="78">
        <v>0</v>
      </c>
      <c r="L66" s="7">
        <v>0</v>
      </c>
      <c r="M66" s="7">
        <v>0</v>
      </c>
      <c r="N66" s="11"/>
      <c r="O66" s="5"/>
    </row>
    <row r="67" spans="1:18" ht="18" customHeight="1" x14ac:dyDescent="0.2">
      <c r="A67" s="24"/>
      <c r="B67" s="29" t="s">
        <v>24</v>
      </c>
      <c r="C67" s="15"/>
      <c r="D67" s="7">
        <f>SUM(E67:M67)</f>
        <v>0</v>
      </c>
      <c r="E67" s="7">
        <v>0</v>
      </c>
      <c r="F67" s="7">
        <v>0</v>
      </c>
      <c r="G67" s="7">
        <v>0</v>
      </c>
      <c r="H67" s="7">
        <v>0</v>
      </c>
      <c r="I67" s="53">
        <v>0</v>
      </c>
      <c r="J67" s="53">
        <v>0</v>
      </c>
      <c r="K67" s="78">
        <v>0</v>
      </c>
      <c r="L67" s="7">
        <v>0</v>
      </c>
      <c r="M67" s="7">
        <v>0</v>
      </c>
      <c r="N67" s="11"/>
      <c r="O67" s="5"/>
    </row>
    <row r="68" spans="1:18" ht="18" customHeight="1" x14ac:dyDescent="0.2">
      <c r="A68" s="24"/>
      <c r="B68" s="29" t="s">
        <v>25</v>
      </c>
      <c r="C68" s="15"/>
      <c r="D68" s="7">
        <f>SUM(E68:M68)</f>
        <v>285672.1238</v>
      </c>
      <c r="E68" s="7">
        <v>18859.900000000001</v>
      </c>
      <c r="F68" s="7">
        <v>27024.400000000001</v>
      </c>
      <c r="G68" s="7">
        <v>30259.9</v>
      </c>
      <c r="H68" s="7">
        <v>33519.599999999999</v>
      </c>
      <c r="I68" s="53">
        <f>35105-47.3+162.7+114.2033</f>
        <v>35334.603299999995</v>
      </c>
      <c r="J68" s="53">
        <v>33680</v>
      </c>
      <c r="K68" s="78">
        <f>33625.8195+170.001</f>
        <v>33795.820499999994</v>
      </c>
      <c r="L68" s="7">
        <v>36353.9</v>
      </c>
      <c r="M68" s="7">
        <v>36844</v>
      </c>
      <c r="N68" s="11"/>
      <c r="O68" s="5"/>
    </row>
    <row r="69" spans="1:18" ht="18" customHeight="1" x14ac:dyDescent="0.2">
      <c r="A69" s="24"/>
      <c r="B69" s="29" t="s">
        <v>47</v>
      </c>
      <c r="C69" s="15"/>
      <c r="D69" s="7">
        <f t="shared" ref="D69" si="31">SUM(E69:M69)</f>
        <v>0</v>
      </c>
      <c r="E69" s="7">
        <v>0</v>
      </c>
      <c r="F69" s="7">
        <v>0</v>
      </c>
      <c r="G69" s="7">
        <v>0</v>
      </c>
      <c r="H69" s="7">
        <v>0</v>
      </c>
      <c r="I69" s="53">
        <v>0</v>
      </c>
      <c r="J69" s="53">
        <v>0</v>
      </c>
      <c r="K69" s="78">
        <v>0</v>
      </c>
      <c r="L69" s="7">
        <v>0</v>
      </c>
      <c r="M69" s="7">
        <v>0</v>
      </c>
      <c r="N69" s="11"/>
      <c r="O69" s="5"/>
    </row>
    <row r="70" spans="1:18" ht="18" customHeight="1" x14ac:dyDescent="0.25">
      <c r="A70" s="24"/>
      <c r="B70" s="29"/>
      <c r="C70" s="92" t="s">
        <v>50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4"/>
      <c r="O70" s="5"/>
    </row>
    <row r="71" spans="1:18" ht="144.75" customHeight="1" x14ac:dyDescent="0.2">
      <c r="A71" s="24" t="s">
        <v>141</v>
      </c>
      <c r="B71" s="31" t="s">
        <v>51</v>
      </c>
      <c r="C71" s="16" t="s">
        <v>162</v>
      </c>
      <c r="D71" s="7">
        <f>SUM(D72:D75)</f>
        <v>83215.259529999996</v>
      </c>
      <c r="E71" s="7">
        <f t="shared" ref="E71:M71" si="32">SUM(E72:E75)</f>
        <v>8828.7999999999993</v>
      </c>
      <c r="F71" s="7">
        <f t="shared" si="32"/>
        <v>11443.6</v>
      </c>
      <c r="G71" s="7">
        <f t="shared" si="32"/>
        <v>489.7</v>
      </c>
      <c r="H71" s="7">
        <f t="shared" si="32"/>
        <v>6619.3369999999995</v>
      </c>
      <c r="I71" s="53">
        <f>SUM(I72:I75)</f>
        <v>17613.302</v>
      </c>
      <c r="J71" s="53">
        <f t="shared" si="32"/>
        <v>19109.154999999999</v>
      </c>
      <c r="K71" s="78">
        <f t="shared" si="32"/>
        <v>19111.365529999999</v>
      </c>
      <c r="L71" s="7">
        <f t="shared" si="32"/>
        <v>0</v>
      </c>
      <c r="M71" s="7">
        <f t="shared" si="32"/>
        <v>0</v>
      </c>
      <c r="N71" s="85">
        <v>9</v>
      </c>
      <c r="O71" s="5"/>
      <c r="Q71" s="8"/>
      <c r="R71" s="8"/>
    </row>
    <row r="72" spans="1:18" ht="18" customHeight="1" x14ac:dyDescent="0.2">
      <c r="A72" s="24"/>
      <c r="B72" s="29" t="s">
        <v>23</v>
      </c>
      <c r="C72" s="15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53">
        <v>0</v>
      </c>
      <c r="J72" s="53">
        <v>0</v>
      </c>
      <c r="K72" s="78">
        <v>0</v>
      </c>
      <c r="L72" s="7">
        <v>0</v>
      </c>
      <c r="M72" s="7">
        <v>0</v>
      </c>
      <c r="N72" s="11"/>
      <c r="O72" s="5"/>
    </row>
    <row r="73" spans="1:18" ht="18" customHeight="1" x14ac:dyDescent="0.2">
      <c r="A73" s="24"/>
      <c r="B73" s="29" t="s">
        <v>24</v>
      </c>
      <c r="C73" s="15"/>
      <c r="D73" s="7">
        <f>E73+F73+G73+H73+I73+J73+K73+L73+M73</f>
        <v>0</v>
      </c>
      <c r="E73" s="7">
        <v>0</v>
      </c>
      <c r="F73" s="7">
        <v>0</v>
      </c>
      <c r="G73" s="7">
        <v>0</v>
      </c>
      <c r="H73" s="7">
        <v>0</v>
      </c>
      <c r="I73" s="53">
        <v>0</v>
      </c>
      <c r="J73" s="53">
        <v>0</v>
      </c>
      <c r="K73" s="78">
        <v>0</v>
      </c>
      <c r="L73" s="7">
        <v>0</v>
      </c>
      <c r="M73" s="7">
        <v>0</v>
      </c>
      <c r="N73" s="11"/>
      <c r="O73" s="5"/>
    </row>
    <row r="74" spans="1:18" ht="18" customHeight="1" x14ac:dyDescent="0.2">
      <c r="A74" s="24"/>
      <c r="B74" s="29" t="s">
        <v>25</v>
      </c>
      <c r="C74" s="15"/>
      <c r="D74" s="7">
        <f>E74+F74+G74+H74+I74+J74+K74</f>
        <v>83215.259529999996</v>
      </c>
      <c r="E74" s="7">
        <v>8828.7999999999993</v>
      </c>
      <c r="F74" s="7">
        <v>11443.6</v>
      </c>
      <c r="G74" s="7">
        <v>489.7</v>
      </c>
      <c r="H74" s="7">
        <f>3307.7+3222.716+88.921</f>
        <v>6619.3369999999995</v>
      </c>
      <c r="I74" s="53">
        <f>4949.322+4061.3+7356.2+487.47+759.01</f>
        <v>17613.302</v>
      </c>
      <c r="J74" s="53">
        <v>19109.154999999999</v>
      </c>
      <c r="K74" s="78">
        <v>19111.365529999999</v>
      </c>
      <c r="L74" s="7">
        <v>0</v>
      </c>
      <c r="M74" s="7">
        <v>0</v>
      </c>
      <c r="N74" s="11"/>
      <c r="O74" s="5"/>
    </row>
    <row r="75" spans="1:18" ht="18" customHeight="1" x14ac:dyDescent="0.2">
      <c r="A75" s="24"/>
      <c r="B75" s="29" t="s">
        <v>47</v>
      </c>
      <c r="C75" s="15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53">
        <v>0</v>
      </c>
      <c r="J75" s="53">
        <v>0</v>
      </c>
      <c r="K75" s="78">
        <v>0</v>
      </c>
      <c r="L75" s="7">
        <v>0</v>
      </c>
      <c r="M75" s="7">
        <v>0</v>
      </c>
      <c r="N75" s="11"/>
      <c r="O75" s="5"/>
    </row>
    <row r="76" spans="1:18" ht="127.5" customHeight="1" x14ac:dyDescent="0.2">
      <c r="A76" s="24" t="s">
        <v>142</v>
      </c>
      <c r="B76" s="31" t="s">
        <v>143</v>
      </c>
      <c r="C76" s="16" t="s">
        <v>162</v>
      </c>
      <c r="D76" s="7">
        <f>SUM(D77:D80)</f>
        <v>556.20000000000005</v>
      </c>
      <c r="E76" s="7">
        <f t="shared" ref="E76:H76" si="33">SUM(E77:E80)</f>
        <v>0</v>
      </c>
      <c r="F76" s="7">
        <f t="shared" si="33"/>
        <v>0</v>
      </c>
      <c r="G76" s="7">
        <f t="shared" si="33"/>
        <v>0</v>
      </c>
      <c r="H76" s="7">
        <f t="shared" si="33"/>
        <v>0</v>
      </c>
      <c r="I76" s="53">
        <f>SUM(I77:I80)</f>
        <v>556.20000000000005</v>
      </c>
      <c r="J76" s="53">
        <f t="shared" ref="J76:M76" si="34">SUM(J77:J80)</f>
        <v>0</v>
      </c>
      <c r="K76" s="78">
        <f t="shared" si="34"/>
        <v>0</v>
      </c>
      <c r="L76" s="7">
        <f t="shared" si="34"/>
        <v>0</v>
      </c>
      <c r="M76" s="7">
        <f t="shared" si="34"/>
        <v>0</v>
      </c>
      <c r="N76" s="85">
        <v>9</v>
      </c>
      <c r="O76" s="5"/>
      <c r="Q76" s="8"/>
      <c r="R76" s="8"/>
    </row>
    <row r="77" spans="1:18" ht="18" customHeight="1" x14ac:dyDescent="0.2">
      <c r="A77" s="24"/>
      <c r="B77" s="43" t="s">
        <v>23</v>
      </c>
      <c r="C77" s="15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53">
        <v>0</v>
      </c>
      <c r="J77" s="53">
        <v>0</v>
      </c>
      <c r="K77" s="78">
        <v>0</v>
      </c>
      <c r="L77" s="7">
        <v>0</v>
      </c>
      <c r="M77" s="7">
        <v>0</v>
      </c>
      <c r="N77" s="11"/>
      <c r="O77" s="5"/>
    </row>
    <row r="78" spans="1:18" ht="18" customHeight="1" x14ac:dyDescent="0.2">
      <c r="A78" s="24"/>
      <c r="B78" s="43" t="s">
        <v>24</v>
      </c>
      <c r="C78" s="15"/>
      <c r="D78" s="7">
        <f>E78+F78+G78+H78+I78+J78+K78+L78+M78</f>
        <v>556.20000000000005</v>
      </c>
      <c r="E78" s="7">
        <v>0</v>
      </c>
      <c r="F78" s="7">
        <v>0</v>
      </c>
      <c r="G78" s="7">
        <v>0</v>
      </c>
      <c r="H78" s="7">
        <v>0</v>
      </c>
      <c r="I78" s="53">
        <f>550.2+6</f>
        <v>556.20000000000005</v>
      </c>
      <c r="J78" s="53">
        <v>0</v>
      </c>
      <c r="K78" s="78">
        <v>0</v>
      </c>
      <c r="L78" s="7">
        <v>0</v>
      </c>
      <c r="M78" s="7">
        <v>0</v>
      </c>
      <c r="N78" s="11"/>
      <c r="O78" s="5"/>
    </row>
    <row r="79" spans="1:18" ht="18" customHeight="1" x14ac:dyDescent="0.2">
      <c r="A79" s="24"/>
      <c r="B79" s="43" t="s">
        <v>25</v>
      </c>
      <c r="C79" s="15"/>
      <c r="D79" s="7">
        <f>E79+F79+G79+H79+I79+J79+K79</f>
        <v>0</v>
      </c>
      <c r="E79" s="7">
        <v>0</v>
      </c>
      <c r="F79" s="7">
        <v>0</v>
      </c>
      <c r="G79" s="7">
        <v>0</v>
      </c>
      <c r="H79" s="7">
        <v>0</v>
      </c>
      <c r="I79" s="53">
        <v>0</v>
      </c>
      <c r="J79" s="53">
        <v>0</v>
      </c>
      <c r="K79" s="78">
        <v>0</v>
      </c>
      <c r="L79" s="7">
        <v>0</v>
      </c>
      <c r="M79" s="7">
        <v>0</v>
      </c>
      <c r="N79" s="11"/>
      <c r="O79" s="5"/>
    </row>
    <row r="80" spans="1:18" ht="18" customHeight="1" x14ac:dyDescent="0.2">
      <c r="A80" s="24"/>
      <c r="B80" s="43" t="s">
        <v>47</v>
      </c>
      <c r="C80" s="15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53">
        <v>0</v>
      </c>
      <c r="J80" s="53">
        <v>0</v>
      </c>
      <c r="K80" s="78">
        <v>0</v>
      </c>
      <c r="L80" s="7">
        <v>0</v>
      </c>
      <c r="M80" s="7">
        <v>0</v>
      </c>
      <c r="N80" s="11"/>
      <c r="O80" s="5"/>
    </row>
    <row r="81" spans="1:15" ht="18" customHeight="1" x14ac:dyDescent="0.25">
      <c r="A81" s="24"/>
      <c r="B81" s="41"/>
      <c r="C81" s="92" t="s">
        <v>52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4"/>
      <c r="O81" s="5"/>
    </row>
    <row r="82" spans="1:15" ht="100.5" customHeight="1" x14ac:dyDescent="0.2">
      <c r="A82" s="24" t="s">
        <v>53</v>
      </c>
      <c r="B82" s="41" t="s">
        <v>54</v>
      </c>
      <c r="C82" s="16" t="s">
        <v>162</v>
      </c>
      <c r="D82" s="7">
        <f>SUM(D83:D86)</f>
        <v>19755.837589999999</v>
      </c>
      <c r="E82" s="7">
        <f t="shared" ref="E82:M82" si="35">SUM(E83:E86)</f>
        <v>0</v>
      </c>
      <c r="F82" s="7">
        <f t="shared" si="35"/>
        <v>0</v>
      </c>
      <c r="G82" s="7">
        <f t="shared" si="35"/>
        <v>0</v>
      </c>
      <c r="H82" s="7">
        <f t="shared" si="35"/>
        <v>1067.2</v>
      </c>
      <c r="I82" s="53">
        <f t="shared" si="35"/>
        <v>0</v>
      </c>
      <c r="J82" s="53">
        <f t="shared" si="35"/>
        <v>3425.7919999999999</v>
      </c>
      <c r="K82" s="78">
        <f t="shared" si="35"/>
        <v>4050.0455900000002</v>
      </c>
      <c r="L82" s="7">
        <f t="shared" si="35"/>
        <v>5606.4</v>
      </c>
      <c r="M82" s="7">
        <f t="shared" si="35"/>
        <v>5606.4</v>
      </c>
      <c r="N82" s="85">
        <v>9</v>
      </c>
      <c r="O82" s="5"/>
    </row>
    <row r="83" spans="1:15" ht="18" customHeight="1" x14ac:dyDescent="0.2">
      <c r="A83" s="24"/>
      <c r="B83" s="41" t="s">
        <v>23</v>
      </c>
      <c r="C83" s="15"/>
      <c r="D83" s="7">
        <f>SUM(E83:M83)</f>
        <v>0</v>
      </c>
      <c r="E83" s="7">
        <v>0</v>
      </c>
      <c r="F83" s="7">
        <v>0</v>
      </c>
      <c r="G83" s="7">
        <v>0</v>
      </c>
      <c r="H83" s="7">
        <v>0</v>
      </c>
      <c r="I83" s="53">
        <v>0</v>
      </c>
      <c r="J83" s="53">
        <v>0</v>
      </c>
      <c r="K83" s="78">
        <v>0</v>
      </c>
      <c r="L83" s="7">
        <v>0</v>
      </c>
      <c r="M83" s="7">
        <v>0</v>
      </c>
      <c r="N83" s="11"/>
      <c r="O83" s="5"/>
    </row>
    <row r="84" spans="1:15" ht="18" customHeight="1" x14ac:dyDescent="0.2">
      <c r="A84" s="24"/>
      <c r="B84" s="41" t="s">
        <v>24</v>
      </c>
      <c r="C84" s="15"/>
      <c r="D84" s="7">
        <f t="shared" ref="D84:D86" si="36">SUM(E84:M84)</f>
        <v>0</v>
      </c>
      <c r="E84" s="7">
        <v>0</v>
      </c>
      <c r="F84" s="7">
        <v>0</v>
      </c>
      <c r="G84" s="7">
        <v>0</v>
      </c>
      <c r="H84" s="7">
        <v>0</v>
      </c>
      <c r="I84" s="53">
        <v>0</v>
      </c>
      <c r="J84" s="53">
        <v>0</v>
      </c>
      <c r="K84" s="78">
        <v>0</v>
      </c>
      <c r="L84" s="7">
        <v>0</v>
      </c>
      <c r="M84" s="7">
        <v>0</v>
      </c>
      <c r="N84" s="11"/>
      <c r="O84" s="5"/>
    </row>
    <row r="85" spans="1:15" ht="18" customHeight="1" x14ac:dyDescent="0.2">
      <c r="A85" s="24"/>
      <c r="B85" s="41" t="s">
        <v>25</v>
      </c>
      <c r="C85" s="15"/>
      <c r="D85" s="7">
        <f t="shared" si="36"/>
        <v>19755.837589999999</v>
      </c>
      <c r="E85" s="7">
        <v>0</v>
      </c>
      <c r="F85" s="7">
        <v>0</v>
      </c>
      <c r="G85" s="7">
        <v>0</v>
      </c>
      <c r="H85" s="7">
        <v>1067.2</v>
      </c>
      <c r="I85" s="53">
        <v>0</v>
      </c>
      <c r="J85" s="53">
        <v>3425.7919999999999</v>
      </c>
      <c r="K85" s="78">
        <v>4050.0455900000002</v>
      </c>
      <c r="L85" s="7">
        <v>5606.4</v>
      </c>
      <c r="M85" s="7">
        <v>5606.4</v>
      </c>
      <c r="N85" s="11"/>
      <c r="O85" s="5"/>
    </row>
    <row r="86" spans="1:15" ht="15.75" x14ac:dyDescent="0.2">
      <c r="A86" s="24"/>
      <c r="B86" s="29" t="s">
        <v>47</v>
      </c>
      <c r="C86" s="15"/>
      <c r="D86" s="7">
        <f t="shared" si="36"/>
        <v>0</v>
      </c>
      <c r="E86" s="7">
        <v>0</v>
      </c>
      <c r="F86" s="7">
        <v>0</v>
      </c>
      <c r="G86" s="7">
        <v>0</v>
      </c>
      <c r="H86" s="7">
        <v>0</v>
      </c>
      <c r="I86" s="53">
        <v>0</v>
      </c>
      <c r="J86" s="53">
        <v>0</v>
      </c>
      <c r="K86" s="78">
        <v>0</v>
      </c>
      <c r="L86" s="7">
        <v>0</v>
      </c>
      <c r="M86" s="7">
        <v>0</v>
      </c>
      <c r="N86" s="11"/>
      <c r="O86" s="5"/>
    </row>
    <row r="87" spans="1:15" ht="63" x14ac:dyDescent="0.2">
      <c r="A87" s="57" t="s">
        <v>55</v>
      </c>
      <c r="B87" s="58" t="s">
        <v>56</v>
      </c>
      <c r="C87" s="59"/>
      <c r="D87" s="60">
        <f>SUM(D88:D91)</f>
        <v>1088272.8522900001</v>
      </c>
      <c r="E87" s="60">
        <f>SUM(E88:E91)</f>
        <v>81995.899999999994</v>
      </c>
      <c r="F87" s="60">
        <f t="shared" ref="F87:M87" si="37">SUM(F88:F91)</f>
        <v>91153.9</v>
      </c>
      <c r="G87" s="60">
        <f>SUM(G88:G91)</f>
        <v>87552.5</v>
      </c>
      <c r="H87" s="60">
        <f t="shared" si="37"/>
        <v>103279.607</v>
      </c>
      <c r="I87" s="60">
        <f>SUM(I88:I91)</f>
        <v>119008.75199999998</v>
      </c>
      <c r="J87" s="60">
        <f t="shared" si="37"/>
        <v>127511.23706999997</v>
      </c>
      <c r="K87" s="60">
        <f t="shared" si="37"/>
        <v>175721.05622</v>
      </c>
      <c r="L87" s="60">
        <f t="shared" si="37"/>
        <v>153111.5</v>
      </c>
      <c r="M87" s="60">
        <f t="shared" si="37"/>
        <v>148938.4</v>
      </c>
      <c r="N87" s="61"/>
      <c r="O87" s="5"/>
    </row>
    <row r="88" spans="1:15" ht="15.75" x14ac:dyDescent="0.2">
      <c r="A88" s="24"/>
      <c r="B88" s="4" t="s">
        <v>23</v>
      </c>
      <c r="C88" s="17"/>
      <c r="D88" s="6">
        <f t="shared" ref="D88:M91" si="38">SUM(D93+D98+D103)</f>
        <v>37826.001899999996</v>
      </c>
      <c r="E88" s="6">
        <f t="shared" si="38"/>
        <v>0</v>
      </c>
      <c r="F88" s="6">
        <f t="shared" si="38"/>
        <v>0</v>
      </c>
      <c r="G88" s="6">
        <f t="shared" si="38"/>
        <v>0</v>
      </c>
      <c r="H88" s="6">
        <f t="shared" si="38"/>
        <v>0</v>
      </c>
      <c r="I88" s="49">
        <f t="shared" si="38"/>
        <v>2555.8999999999996</v>
      </c>
      <c r="J88" s="49">
        <f>SUM(J93+J98+J103)</f>
        <v>7461.1880000000001</v>
      </c>
      <c r="K88" s="77">
        <f>SUM(K93+K98+K103)</f>
        <v>7731.2138999999997</v>
      </c>
      <c r="L88" s="6">
        <f t="shared" si="38"/>
        <v>9956.4</v>
      </c>
      <c r="M88" s="6">
        <f t="shared" si="38"/>
        <v>10121.299999999999</v>
      </c>
      <c r="N88" s="11"/>
      <c r="O88" s="5"/>
    </row>
    <row r="89" spans="1:15" ht="15.75" x14ac:dyDescent="0.2">
      <c r="A89" s="24"/>
      <c r="B89" s="4" t="s">
        <v>24</v>
      </c>
      <c r="C89" s="17"/>
      <c r="D89" s="7">
        <f>SUM(D94+D99+D104)</f>
        <v>693696.93076000002</v>
      </c>
      <c r="E89" s="7">
        <f>SUM(E94+E99+E104)</f>
        <v>56865.1</v>
      </c>
      <c r="F89" s="7">
        <f t="shared" si="38"/>
        <v>58545.9</v>
      </c>
      <c r="G89" s="7">
        <f t="shared" si="38"/>
        <v>60158.1</v>
      </c>
      <c r="H89" s="7">
        <f t="shared" si="38"/>
        <v>66226.8</v>
      </c>
      <c r="I89" s="53">
        <f>SUM(I94+I99+I104)</f>
        <v>73911.599999999991</v>
      </c>
      <c r="J89" s="53">
        <f>SUM(J94+J99+J104)</f>
        <v>77711.699759999989</v>
      </c>
      <c r="K89" s="78">
        <f t="shared" si="38"/>
        <v>90939.731</v>
      </c>
      <c r="L89" s="7">
        <f t="shared" si="38"/>
        <v>103838</v>
      </c>
      <c r="M89" s="7">
        <f t="shared" si="38"/>
        <v>105500</v>
      </c>
      <c r="N89" s="11"/>
      <c r="O89" s="5"/>
    </row>
    <row r="90" spans="1:15" ht="15.75" x14ac:dyDescent="0.2">
      <c r="A90" s="24"/>
      <c r="B90" s="4" t="s">
        <v>25</v>
      </c>
      <c r="C90" s="17"/>
      <c r="D90" s="7">
        <f>SUM(D95+D100+D105)</f>
        <v>356749.91962999996</v>
      </c>
      <c r="E90" s="7">
        <f>SUM(E95+E100+E105)</f>
        <v>25130.800000000003</v>
      </c>
      <c r="F90" s="7">
        <f t="shared" si="38"/>
        <v>32608</v>
      </c>
      <c r="G90" s="7">
        <f t="shared" si="38"/>
        <v>27394.400000000001</v>
      </c>
      <c r="H90" s="7">
        <f t="shared" si="38"/>
        <v>37052.807000000001</v>
      </c>
      <c r="I90" s="49">
        <f>SUM(I95+I100+I105)</f>
        <v>42541.252</v>
      </c>
      <c r="J90" s="53">
        <f>SUM(J95+J100+J105)</f>
        <v>42338.349309999998</v>
      </c>
      <c r="K90" s="78">
        <f t="shared" si="38"/>
        <v>77050.111319999996</v>
      </c>
      <c r="L90" s="7">
        <f t="shared" si="38"/>
        <v>39317.1</v>
      </c>
      <c r="M90" s="7">
        <f t="shared" si="38"/>
        <v>33317.1</v>
      </c>
      <c r="N90" s="11"/>
      <c r="O90" s="5"/>
    </row>
    <row r="91" spans="1:15" ht="15.75" x14ac:dyDescent="0.2">
      <c r="A91" s="24"/>
      <c r="B91" s="4" t="s">
        <v>26</v>
      </c>
      <c r="C91" s="17"/>
      <c r="D91" s="6">
        <f t="shared" si="38"/>
        <v>0</v>
      </c>
      <c r="E91" s="6">
        <f t="shared" si="38"/>
        <v>0</v>
      </c>
      <c r="F91" s="6">
        <f t="shared" si="38"/>
        <v>0</v>
      </c>
      <c r="G91" s="6">
        <f t="shared" si="38"/>
        <v>0</v>
      </c>
      <c r="H91" s="6">
        <f t="shared" si="38"/>
        <v>0</v>
      </c>
      <c r="I91" s="49">
        <f t="shared" si="38"/>
        <v>0</v>
      </c>
      <c r="J91" s="49">
        <f t="shared" si="38"/>
        <v>0</v>
      </c>
      <c r="K91" s="77">
        <f t="shared" si="38"/>
        <v>0</v>
      </c>
      <c r="L91" s="6">
        <f t="shared" si="38"/>
        <v>0</v>
      </c>
      <c r="M91" s="6">
        <f t="shared" si="38"/>
        <v>0</v>
      </c>
      <c r="N91" s="11"/>
      <c r="O91" s="5"/>
    </row>
    <row r="92" spans="1:15" ht="47.25" x14ac:dyDescent="0.2">
      <c r="A92" s="24" t="s">
        <v>57</v>
      </c>
      <c r="B92" s="25" t="s">
        <v>36</v>
      </c>
      <c r="C92" s="17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49">
        <v>0</v>
      </c>
      <c r="J92" s="49">
        <v>0</v>
      </c>
      <c r="K92" s="77">
        <v>0</v>
      </c>
      <c r="L92" s="6">
        <v>0</v>
      </c>
      <c r="M92" s="6">
        <v>0</v>
      </c>
      <c r="N92" s="11"/>
      <c r="O92" s="5"/>
    </row>
    <row r="93" spans="1:15" ht="15.75" x14ac:dyDescent="0.2">
      <c r="A93" s="24"/>
      <c r="B93" s="4" t="s">
        <v>23</v>
      </c>
      <c r="C93" s="17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49">
        <v>0</v>
      </c>
      <c r="J93" s="49">
        <v>0</v>
      </c>
      <c r="K93" s="77">
        <v>0</v>
      </c>
      <c r="L93" s="6">
        <v>0</v>
      </c>
      <c r="M93" s="6">
        <v>0</v>
      </c>
      <c r="N93" s="11"/>
      <c r="O93" s="5"/>
    </row>
    <row r="94" spans="1:15" ht="15.75" x14ac:dyDescent="0.2">
      <c r="A94" s="24"/>
      <c r="B94" s="4" t="s">
        <v>24</v>
      </c>
      <c r="C94" s="17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49">
        <v>0</v>
      </c>
      <c r="J94" s="49">
        <v>0</v>
      </c>
      <c r="K94" s="77">
        <v>0</v>
      </c>
      <c r="L94" s="6">
        <v>0</v>
      </c>
      <c r="M94" s="6">
        <v>0</v>
      </c>
      <c r="N94" s="11"/>
      <c r="O94" s="5"/>
    </row>
    <row r="95" spans="1:15" ht="15.75" x14ac:dyDescent="0.2">
      <c r="A95" s="24"/>
      <c r="B95" s="4" t="s">
        <v>25</v>
      </c>
      <c r="C95" s="17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49">
        <v>0</v>
      </c>
      <c r="J95" s="49">
        <v>0</v>
      </c>
      <c r="K95" s="77">
        <v>0</v>
      </c>
      <c r="L95" s="6">
        <v>0</v>
      </c>
      <c r="M95" s="6">
        <v>0</v>
      </c>
      <c r="N95" s="11"/>
      <c r="O95" s="5"/>
    </row>
    <row r="96" spans="1:15" ht="15.75" x14ac:dyDescent="0.2">
      <c r="A96" s="24"/>
      <c r="B96" s="4" t="s">
        <v>26</v>
      </c>
      <c r="C96" s="17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49">
        <v>0</v>
      </c>
      <c r="J96" s="49">
        <v>0</v>
      </c>
      <c r="K96" s="77">
        <v>0</v>
      </c>
      <c r="L96" s="6">
        <v>0</v>
      </c>
      <c r="M96" s="6">
        <v>0</v>
      </c>
      <c r="N96" s="11"/>
      <c r="O96" s="5"/>
    </row>
    <row r="97" spans="1:15" ht="63" x14ac:dyDescent="0.2">
      <c r="A97" s="24" t="s">
        <v>58</v>
      </c>
      <c r="B97" s="25" t="s">
        <v>40</v>
      </c>
      <c r="C97" s="17"/>
      <c r="D97" s="6">
        <f t="shared" ref="D97:M97" si="39">SUM(D98+D99+D100+D101)</f>
        <v>0</v>
      </c>
      <c r="E97" s="6">
        <f t="shared" si="39"/>
        <v>0</v>
      </c>
      <c r="F97" s="6">
        <f t="shared" si="39"/>
        <v>0</v>
      </c>
      <c r="G97" s="6">
        <f t="shared" si="39"/>
        <v>0</v>
      </c>
      <c r="H97" s="6">
        <f t="shared" si="39"/>
        <v>0</v>
      </c>
      <c r="I97" s="49">
        <f t="shared" si="39"/>
        <v>0</v>
      </c>
      <c r="J97" s="49">
        <f t="shared" si="39"/>
        <v>0</v>
      </c>
      <c r="K97" s="77">
        <f t="shared" si="39"/>
        <v>0</v>
      </c>
      <c r="L97" s="6">
        <f t="shared" si="39"/>
        <v>0</v>
      </c>
      <c r="M97" s="6">
        <f t="shared" si="39"/>
        <v>0</v>
      </c>
      <c r="N97" s="11"/>
      <c r="O97" s="5"/>
    </row>
    <row r="98" spans="1:15" ht="15.75" x14ac:dyDescent="0.2">
      <c r="A98" s="24"/>
      <c r="B98" s="4" t="s">
        <v>23</v>
      </c>
      <c r="C98" s="17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49">
        <v>0</v>
      </c>
      <c r="J98" s="49">
        <v>0</v>
      </c>
      <c r="K98" s="77">
        <v>0</v>
      </c>
      <c r="L98" s="6">
        <v>0</v>
      </c>
      <c r="M98" s="6">
        <v>0</v>
      </c>
      <c r="N98" s="11"/>
      <c r="O98" s="5"/>
    </row>
    <row r="99" spans="1:15" ht="15.75" x14ac:dyDescent="0.2">
      <c r="A99" s="24"/>
      <c r="B99" s="4" t="s">
        <v>24</v>
      </c>
      <c r="C99" s="17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49">
        <v>0</v>
      </c>
      <c r="J99" s="49">
        <v>0</v>
      </c>
      <c r="K99" s="77">
        <v>0</v>
      </c>
      <c r="L99" s="6">
        <v>0</v>
      </c>
      <c r="M99" s="6">
        <v>0</v>
      </c>
      <c r="N99" s="11"/>
      <c r="O99" s="5"/>
    </row>
    <row r="100" spans="1:15" ht="15.75" x14ac:dyDescent="0.2">
      <c r="A100" s="24"/>
      <c r="B100" s="4" t="s">
        <v>25</v>
      </c>
      <c r="C100" s="17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49">
        <v>0</v>
      </c>
      <c r="J100" s="49">
        <v>0</v>
      </c>
      <c r="K100" s="77">
        <v>0</v>
      </c>
      <c r="L100" s="6">
        <v>0</v>
      </c>
      <c r="M100" s="6">
        <v>0</v>
      </c>
      <c r="N100" s="11"/>
      <c r="O100" s="5"/>
    </row>
    <row r="101" spans="1:15" ht="15.75" x14ac:dyDescent="0.2">
      <c r="A101" s="24"/>
      <c r="B101" s="4" t="s">
        <v>26</v>
      </c>
      <c r="C101" s="17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49">
        <v>0</v>
      </c>
      <c r="J101" s="49">
        <v>0</v>
      </c>
      <c r="K101" s="77">
        <v>0</v>
      </c>
      <c r="L101" s="6">
        <v>0</v>
      </c>
      <c r="M101" s="6">
        <v>0</v>
      </c>
      <c r="N101" s="11"/>
      <c r="O101" s="5"/>
    </row>
    <row r="102" spans="1:15" ht="31.5" x14ac:dyDescent="0.2">
      <c r="A102" s="24" t="s">
        <v>59</v>
      </c>
      <c r="B102" s="25" t="s">
        <v>60</v>
      </c>
      <c r="C102" s="17"/>
      <c r="D102" s="7">
        <f>SUM(D103+D104+D105+D106)</f>
        <v>1088272.8522900001</v>
      </c>
      <c r="E102" s="7">
        <f t="shared" ref="E102:I102" si="40">SUM(E103:E106)</f>
        <v>81995.899999999994</v>
      </c>
      <c r="F102" s="7">
        <f t="shared" si="40"/>
        <v>91153.9</v>
      </c>
      <c r="G102" s="7">
        <f t="shared" si="40"/>
        <v>87552.5</v>
      </c>
      <c r="H102" s="7">
        <f t="shared" si="40"/>
        <v>103279.607</v>
      </c>
      <c r="I102" s="49">
        <f t="shared" si="40"/>
        <v>119008.75199999998</v>
      </c>
      <c r="J102" s="53">
        <f>SUM(J103:J106)</f>
        <v>127511.23706999997</v>
      </c>
      <c r="K102" s="78">
        <f>SUM(K103:K106)</f>
        <v>175721.05622</v>
      </c>
      <c r="L102" s="7">
        <f t="shared" ref="L102:M102" si="41">SUM(L103:L106)</f>
        <v>153111.5</v>
      </c>
      <c r="M102" s="7">
        <f t="shared" si="41"/>
        <v>148938.4</v>
      </c>
      <c r="N102" s="11"/>
      <c r="O102" s="5"/>
    </row>
    <row r="103" spans="1:15" ht="15.75" x14ac:dyDescent="0.2">
      <c r="A103" s="24"/>
      <c r="B103" s="4" t="s">
        <v>23</v>
      </c>
      <c r="C103" s="17"/>
      <c r="D103" s="9">
        <f>SUM(D115+D126+D147+D169+D158+D175+D110+D164+D120)</f>
        <v>37826.001899999996</v>
      </c>
      <c r="E103" s="9">
        <f t="shared" ref="E103:M103" si="42">SUM(E115+E126+E147+E169+E158+E175+E110+E164+E120)</f>
        <v>0</v>
      </c>
      <c r="F103" s="9">
        <f t="shared" si="42"/>
        <v>0</v>
      </c>
      <c r="G103" s="9">
        <f t="shared" si="42"/>
        <v>0</v>
      </c>
      <c r="H103" s="9">
        <f t="shared" si="42"/>
        <v>0</v>
      </c>
      <c r="I103" s="9">
        <f t="shared" si="42"/>
        <v>2555.8999999999996</v>
      </c>
      <c r="J103" s="9">
        <f t="shared" si="42"/>
        <v>7461.1880000000001</v>
      </c>
      <c r="K103" s="79">
        <f>SUM(K115+K126+K147+K169+K158+K175+K110+K164+K120)</f>
        <v>7731.2138999999997</v>
      </c>
      <c r="L103" s="9">
        <f t="shared" si="42"/>
        <v>9956.4</v>
      </c>
      <c r="M103" s="9">
        <f t="shared" si="42"/>
        <v>10121.299999999999</v>
      </c>
      <c r="N103" s="18"/>
      <c r="O103" s="5"/>
    </row>
    <row r="104" spans="1:15" ht="15.75" x14ac:dyDescent="0.2">
      <c r="A104" s="24"/>
      <c r="B104" s="4" t="s">
        <v>24</v>
      </c>
      <c r="C104" s="17"/>
      <c r="D104" s="9">
        <f>SUM(D116+D127+D148+D170+D159+D176+D182+D153+D132)</f>
        <v>693696.93076000002</v>
      </c>
      <c r="E104" s="9">
        <f t="shared" ref="E104:H106" si="43">SUM(E116+E127+E148+E170+E159+E176)</f>
        <v>56865.1</v>
      </c>
      <c r="F104" s="9">
        <f t="shared" si="43"/>
        <v>58545.9</v>
      </c>
      <c r="G104" s="9">
        <f t="shared" si="43"/>
        <v>60158.1</v>
      </c>
      <c r="H104" s="9">
        <f t="shared" si="43"/>
        <v>66226.8</v>
      </c>
      <c r="I104" s="55">
        <f>SUM(I116+I127+I148+I170+I159+I176+I182+I153)</f>
        <v>73911.599999999991</v>
      </c>
      <c r="J104" s="55">
        <f>SUM(J116+J127+J148+J170+J159+J176+J132+J182)</f>
        <v>77711.699759999989</v>
      </c>
      <c r="K104" s="79">
        <f>SUM(K116+K127+K148+K170+K159+K176+K132+K182)</f>
        <v>90939.731</v>
      </c>
      <c r="L104" s="55">
        <f>SUM(L116+L127+L148+L170+L159+L176+L132+L182)</f>
        <v>103838</v>
      </c>
      <c r="M104" s="55">
        <f>SUM(M116+M127+M148+M170+M159+M176+M132+M182)</f>
        <v>105500</v>
      </c>
      <c r="N104" s="18"/>
      <c r="O104" s="5"/>
    </row>
    <row r="105" spans="1:15" ht="15.75" x14ac:dyDescent="0.2">
      <c r="A105" s="24"/>
      <c r="B105" s="4" t="s">
        <v>25</v>
      </c>
      <c r="C105" s="17"/>
      <c r="D105" s="9">
        <f>SUM(D117+D128+D149+D171+D160+D177+D183+D143+D138+D133)</f>
        <v>356749.91962999996</v>
      </c>
      <c r="E105" s="9">
        <f t="shared" si="43"/>
        <v>25130.800000000003</v>
      </c>
      <c r="F105" s="9">
        <f t="shared" si="43"/>
        <v>32608</v>
      </c>
      <c r="G105" s="9">
        <f t="shared" si="43"/>
        <v>27394.400000000001</v>
      </c>
      <c r="H105" s="9">
        <f t="shared" si="43"/>
        <v>37052.807000000001</v>
      </c>
      <c r="I105" s="55">
        <f>SUM(I117+I128+I149+I160+I171+I177+I183+I111)</f>
        <v>42541.252</v>
      </c>
      <c r="J105" s="55">
        <f>SUM(J117+J128+J149+J171+J160+J177+J183+J138)</f>
        <v>42338.349309999998</v>
      </c>
      <c r="K105" s="79">
        <f>SUM(K117+K128+K149+K171+K160+K177+K143+K183+K138+K154)</f>
        <v>77050.111319999996</v>
      </c>
      <c r="L105" s="55">
        <f>SUM(L117+L128+L149+L171+L160+L177+L143)</f>
        <v>39317.1</v>
      </c>
      <c r="M105" s="55">
        <f>SUM(M117+M128+M149+M171+M160+M177+M143)</f>
        <v>33317.1</v>
      </c>
      <c r="N105" s="18"/>
      <c r="O105" s="5"/>
    </row>
    <row r="106" spans="1:15" ht="15.75" x14ac:dyDescent="0.2">
      <c r="A106" s="24"/>
      <c r="B106" s="4" t="s">
        <v>26</v>
      </c>
      <c r="C106" s="17"/>
      <c r="D106" s="9">
        <f>SUM(D118+D129+D150+D172+D161+D178)</f>
        <v>0</v>
      </c>
      <c r="E106" s="9">
        <f t="shared" si="43"/>
        <v>0</v>
      </c>
      <c r="F106" s="9">
        <f t="shared" si="43"/>
        <v>0</v>
      </c>
      <c r="G106" s="9">
        <f t="shared" si="43"/>
        <v>0</v>
      </c>
      <c r="H106" s="9">
        <f t="shared" si="43"/>
        <v>0</v>
      </c>
      <c r="I106" s="55">
        <f>SUM(I118+I129+I150+I172+I161+I178+I113)</f>
        <v>0</v>
      </c>
      <c r="J106" s="55">
        <f>SUM(J118+J129+J150+J172+J161+J178)</f>
        <v>0</v>
      </c>
      <c r="K106" s="79">
        <f>SUM(K118+K129+K150+K172+K161+K178)</f>
        <v>0</v>
      </c>
      <c r="L106" s="9">
        <f>SUM(L118+L129+L150+L172+L161+L178)</f>
        <v>0</v>
      </c>
      <c r="M106" s="9">
        <f>SUM(M118+M129+M150+M172+M161+M178)</f>
        <v>0</v>
      </c>
      <c r="N106" s="18"/>
      <c r="O106" s="5"/>
    </row>
    <row r="107" spans="1:15" ht="15.75" x14ac:dyDescent="0.2">
      <c r="A107" s="24"/>
      <c r="B107" s="27"/>
      <c r="C107" s="89" t="s">
        <v>61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1"/>
      <c r="O107" s="5"/>
    </row>
    <row r="108" spans="1:15" ht="15.75" x14ac:dyDescent="0.2">
      <c r="A108" s="24"/>
      <c r="B108" s="27"/>
      <c r="C108" s="89" t="s">
        <v>62</v>
      </c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1"/>
      <c r="O108" s="5"/>
    </row>
    <row r="109" spans="1:15" ht="78.75" x14ac:dyDescent="0.2">
      <c r="A109" s="24" t="s">
        <v>137</v>
      </c>
      <c r="B109" s="26" t="s">
        <v>136</v>
      </c>
      <c r="C109" s="19" t="s">
        <v>163</v>
      </c>
      <c r="D109" s="7">
        <f>SUM(D110+D111+D112+D113)</f>
        <v>18235.900000000001</v>
      </c>
      <c r="E109" s="7">
        <f t="shared" ref="E109:M109" si="44">SUM(E110+E111+E112+E113)</f>
        <v>0</v>
      </c>
      <c r="F109" s="7">
        <f t="shared" si="44"/>
        <v>0</v>
      </c>
      <c r="G109" s="7">
        <f t="shared" si="44"/>
        <v>0</v>
      </c>
      <c r="H109" s="7">
        <f t="shared" si="44"/>
        <v>0</v>
      </c>
      <c r="I109" s="53">
        <f t="shared" si="44"/>
        <v>1407.5</v>
      </c>
      <c r="J109" s="53">
        <f t="shared" si="44"/>
        <v>4222.3999999999996</v>
      </c>
      <c r="K109" s="78">
        <f t="shared" si="44"/>
        <v>4162</v>
      </c>
      <c r="L109" s="7">
        <f t="shared" si="44"/>
        <v>4222</v>
      </c>
      <c r="M109" s="7">
        <f t="shared" si="44"/>
        <v>4222</v>
      </c>
      <c r="N109" s="11"/>
      <c r="O109" s="5"/>
    </row>
    <row r="110" spans="1:15" ht="15.75" x14ac:dyDescent="0.2">
      <c r="A110" s="24"/>
      <c r="B110" s="42" t="s">
        <v>23</v>
      </c>
      <c r="C110" s="17"/>
      <c r="D110" s="6">
        <f>SUM(E110:M110)</f>
        <v>18235.900000000001</v>
      </c>
      <c r="E110" s="6">
        <v>0</v>
      </c>
      <c r="F110" s="6">
        <v>0</v>
      </c>
      <c r="G110" s="6">
        <v>0</v>
      </c>
      <c r="H110" s="6">
        <v>0</v>
      </c>
      <c r="I110" s="49">
        <v>1407.5</v>
      </c>
      <c r="J110" s="49">
        <v>4222.3999999999996</v>
      </c>
      <c r="K110" s="77">
        <v>4162</v>
      </c>
      <c r="L110" s="6">
        <v>4222</v>
      </c>
      <c r="M110" s="6">
        <v>4222</v>
      </c>
      <c r="N110" s="11"/>
      <c r="O110" s="5"/>
    </row>
    <row r="111" spans="1:15" ht="15.75" x14ac:dyDescent="0.2">
      <c r="A111" s="24"/>
      <c r="B111" s="42" t="s">
        <v>24</v>
      </c>
      <c r="C111" s="17"/>
      <c r="D111" s="6">
        <f>SUM(E111:M111)</f>
        <v>0</v>
      </c>
      <c r="E111" s="7">
        <v>0</v>
      </c>
      <c r="F111" s="7">
        <v>0</v>
      </c>
      <c r="G111" s="7">
        <v>0</v>
      </c>
      <c r="H111" s="7">
        <v>0</v>
      </c>
      <c r="I111" s="53">
        <v>0</v>
      </c>
      <c r="J111" s="53">
        <v>0</v>
      </c>
      <c r="K111" s="78">
        <v>0</v>
      </c>
      <c r="L111" s="7">
        <v>0</v>
      </c>
      <c r="M111" s="7">
        <v>0</v>
      </c>
      <c r="N111" s="11"/>
      <c r="O111" s="5"/>
    </row>
    <row r="112" spans="1:15" ht="15.75" x14ac:dyDescent="0.2">
      <c r="A112" s="24"/>
      <c r="B112" s="42" t="s">
        <v>25</v>
      </c>
      <c r="C112" s="17"/>
      <c r="D112" s="6">
        <f t="shared" ref="D112:D113" si="45">SUM(E112:M112)</f>
        <v>0</v>
      </c>
      <c r="E112" s="7">
        <v>0</v>
      </c>
      <c r="F112" s="7">
        <v>0</v>
      </c>
      <c r="G112" s="7">
        <v>0</v>
      </c>
      <c r="H112" s="7">
        <v>0</v>
      </c>
      <c r="I112" s="53">
        <v>0</v>
      </c>
      <c r="J112" s="53">
        <v>0</v>
      </c>
      <c r="K112" s="78">
        <v>0</v>
      </c>
      <c r="L112" s="7">
        <v>0</v>
      </c>
      <c r="M112" s="7">
        <v>0</v>
      </c>
      <c r="N112" s="11"/>
      <c r="O112" s="5"/>
    </row>
    <row r="113" spans="1:15" ht="15.75" x14ac:dyDescent="0.2">
      <c r="A113" s="24"/>
      <c r="B113" s="42" t="s">
        <v>47</v>
      </c>
      <c r="C113" s="17"/>
      <c r="D113" s="6">
        <f t="shared" si="45"/>
        <v>0</v>
      </c>
      <c r="E113" s="6">
        <v>0</v>
      </c>
      <c r="F113" s="6">
        <v>0</v>
      </c>
      <c r="G113" s="6">
        <v>0</v>
      </c>
      <c r="H113" s="6">
        <v>0</v>
      </c>
      <c r="I113" s="49">
        <v>0</v>
      </c>
      <c r="J113" s="49">
        <v>0</v>
      </c>
      <c r="K113" s="77">
        <v>0</v>
      </c>
      <c r="L113" s="6">
        <v>0</v>
      </c>
      <c r="M113" s="6">
        <v>0</v>
      </c>
      <c r="N113" s="11"/>
      <c r="O113" s="5"/>
    </row>
    <row r="114" spans="1:15" ht="220.5" x14ac:dyDescent="0.2">
      <c r="A114" s="24" t="s">
        <v>135</v>
      </c>
      <c r="B114" s="26" t="s">
        <v>63</v>
      </c>
      <c r="C114" s="19" t="s">
        <v>163</v>
      </c>
      <c r="D114" s="7">
        <f t="shared" ref="D114:M114" si="46">SUM(D115+D116+D117+D118)</f>
        <v>672328</v>
      </c>
      <c r="E114" s="7">
        <f t="shared" si="46"/>
        <v>53526.1</v>
      </c>
      <c r="F114" s="7">
        <f t="shared" si="46"/>
        <v>55210.9</v>
      </c>
      <c r="G114" s="7">
        <f t="shared" si="46"/>
        <v>56734.1</v>
      </c>
      <c r="H114" s="7">
        <f t="shared" si="46"/>
        <v>62556.800000000003</v>
      </c>
      <c r="I114" s="53">
        <f t="shared" si="46"/>
        <v>70886</v>
      </c>
      <c r="J114" s="53">
        <f t="shared" si="46"/>
        <v>76662.7</v>
      </c>
      <c r="K114" s="78">
        <f t="shared" si="46"/>
        <v>89445.4</v>
      </c>
      <c r="L114" s="7">
        <f t="shared" si="46"/>
        <v>102842</v>
      </c>
      <c r="M114" s="7">
        <f t="shared" si="46"/>
        <v>104464</v>
      </c>
      <c r="N114" s="85">
        <v>13</v>
      </c>
      <c r="O114" s="5"/>
    </row>
    <row r="115" spans="1:15" ht="15.75" x14ac:dyDescent="0.2">
      <c r="A115" s="24"/>
      <c r="B115" s="29" t="s">
        <v>23</v>
      </c>
      <c r="C115" s="17"/>
      <c r="D115" s="6">
        <f>SUM(E115:M115)</f>
        <v>0</v>
      </c>
      <c r="E115" s="6">
        <v>0</v>
      </c>
      <c r="F115" s="6">
        <v>0</v>
      </c>
      <c r="G115" s="6">
        <v>0</v>
      </c>
      <c r="H115" s="6">
        <v>0</v>
      </c>
      <c r="I115" s="49">
        <v>0</v>
      </c>
      <c r="J115" s="49">
        <v>0</v>
      </c>
      <c r="K115" s="77">
        <v>0</v>
      </c>
      <c r="L115" s="6">
        <v>0</v>
      </c>
      <c r="M115" s="6">
        <v>0</v>
      </c>
      <c r="N115" s="11"/>
      <c r="O115" s="5"/>
    </row>
    <row r="116" spans="1:15" ht="15.75" x14ac:dyDescent="0.2">
      <c r="A116" s="24"/>
      <c r="B116" s="29" t="s">
        <v>24</v>
      </c>
      <c r="C116" s="17"/>
      <c r="D116" s="6">
        <f>SUM(E116:M116)</f>
        <v>672328</v>
      </c>
      <c r="E116" s="7">
        <v>53526.1</v>
      </c>
      <c r="F116" s="7">
        <v>55210.9</v>
      </c>
      <c r="G116" s="7">
        <f>56154+580.1</f>
        <v>56734.1</v>
      </c>
      <c r="H116" s="7">
        <f>60215+1202.8+1139</f>
        <v>62556.800000000003</v>
      </c>
      <c r="I116" s="53">
        <f>69771+1400-285</f>
        <v>70886</v>
      </c>
      <c r="J116" s="53">
        <v>76662.7</v>
      </c>
      <c r="K116" s="78">
        <v>89445.4</v>
      </c>
      <c r="L116" s="7">
        <v>102842</v>
      </c>
      <c r="M116" s="7">
        <v>104464</v>
      </c>
      <c r="N116" s="11"/>
      <c r="O116" s="5"/>
    </row>
    <row r="117" spans="1:15" ht="15.75" x14ac:dyDescent="0.2">
      <c r="A117" s="24"/>
      <c r="B117" s="29" t="s">
        <v>25</v>
      </c>
      <c r="C117" s="17"/>
      <c r="D117" s="6">
        <f t="shared" ref="D117:D118" si="47">SUM(E117:M117)</f>
        <v>0</v>
      </c>
      <c r="E117" s="7">
        <v>0</v>
      </c>
      <c r="F117" s="7">
        <v>0</v>
      </c>
      <c r="G117" s="7">
        <v>0</v>
      </c>
      <c r="H117" s="7">
        <v>0</v>
      </c>
      <c r="I117" s="53">
        <v>0</v>
      </c>
      <c r="J117" s="53">
        <v>0</v>
      </c>
      <c r="K117" s="78">
        <v>0</v>
      </c>
      <c r="L117" s="7">
        <v>0</v>
      </c>
      <c r="M117" s="7">
        <v>0</v>
      </c>
      <c r="N117" s="11"/>
      <c r="O117" s="5"/>
    </row>
    <row r="118" spans="1:15" ht="15.75" x14ac:dyDescent="0.2">
      <c r="A118" s="24"/>
      <c r="B118" s="29" t="s">
        <v>47</v>
      </c>
      <c r="C118" s="17"/>
      <c r="D118" s="6">
        <f t="shared" si="47"/>
        <v>0</v>
      </c>
      <c r="E118" s="6">
        <v>0</v>
      </c>
      <c r="F118" s="6">
        <v>0</v>
      </c>
      <c r="G118" s="6">
        <v>0</v>
      </c>
      <c r="H118" s="6">
        <v>0</v>
      </c>
      <c r="I118" s="49">
        <v>0</v>
      </c>
      <c r="J118" s="49">
        <v>0</v>
      </c>
      <c r="K118" s="77">
        <v>0</v>
      </c>
      <c r="L118" s="6">
        <v>0</v>
      </c>
      <c r="M118" s="6">
        <v>0</v>
      </c>
      <c r="N118" s="11"/>
      <c r="O118" s="5"/>
    </row>
    <row r="119" spans="1:15" ht="126" x14ac:dyDescent="0.2">
      <c r="A119" s="24" t="s">
        <v>158</v>
      </c>
      <c r="B119" s="26" t="s">
        <v>157</v>
      </c>
      <c r="C119" s="19" t="s">
        <v>163</v>
      </c>
      <c r="D119" s="7">
        <f t="shared" ref="D119:M119" si="48">SUM(D120+D121+D122+D123)</f>
        <v>108.51390000000001</v>
      </c>
      <c r="E119" s="7">
        <f t="shared" si="48"/>
        <v>0</v>
      </c>
      <c r="F119" s="7">
        <f t="shared" si="48"/>
        <v>0</v>
      </c>
      <c r="G119" s="7">
        <f t="shared" si="48"/>
        <v>0</v>
      </c>
      <c r="H119" s="7">
        <f t="shared" si="48"/>
        <v>0</v>
      </c>
      <c r="I119" s="53">
        <f t="shared" si="48"/>
        <v>0</v>
      </c>
      <c r="J119" s="53">
        <f t="shared" si="48"/>
        <v>0</v>
      </c>
      <c r="K119" s="78">
        <f t="shared" si="48"/>
        <v>108.51390000000001</v>
      </c>
      <c r="L119" s="7">
        <f t="shared" si="48"/>
        <v>0</v>
      </c>
      <c r="M119" s="7">
        <f t="shared" si="48"/>
        <v>0</v>
      </c>
      <c r="N119" s="85">
        <v>14</v>
      </c>
      <c r="O119" s="5"/>
    </row>
    <row r="120" spans="1:15" ht="15.75" x14ac:dyDescent="0.2">
      <c r="A120" s="24"/>
      <c r="B120" s="84" t="s">
        <v>23</v>
      </c>
      <c r="C120" s="17"/>
      <c r="D120" s="6">
        <f>SUM(E120:M120)</f>
        <v>108.51390000000001</v>
      </c>
      <c r="E120" s="6">
        <v>0</v>
      </c>
      <c r="F120" s="6">
        <v>0</v>
      </c>
      <c r="G120" s="6">
        <v>0</v>
      </c>
      <c r="H120" s="6">
        <v>0</v>
      </c>
      <c r="I120" s="49">
        <v>0</v>
      </c>
      <c r="J120" s="49">
        <v>0</v>
      </c>
      <c r="K120" s="77">
        <v>108.51390000000001</v>
      </c>
      <c r="L120" s="6">
        <v>0</v>
      </c>
      <c r="M120" s="6">
        <v>0</v>
      </c>
      <c r="N120" s="11"/>
      <c r="O120" s="5"/>
    </row>
    <row r="121" spans="1:15" ht="15.75" x14ac:dyDescent="0.2">
      <c r="A121" s="24"/>
      <c r="B121" s="84" t="s">
        <v>24</v>
      </c>
      <c r="C121" s="17"/>
      <c r="D121" s="6">
        <f>SUM(E121:M121)</f>
        <v>0</v>
      </c>
      <c r="E121" s="7">
        <v>0</v>
      </c>
      <c r="F121" s="7">
        <v>0</v>
      </c>
      <c r="G121" s="7">
        <v>0</v>
      </c>
      <c r="H121" s="7">
        <v>0</v>
      </c>
      <c r="I121" s="53">
        <v>0</v>
      </c>
      <c r="J121" s="53">
        <v>0</v>
      </c>
      <c r="K121" s="78">
        <v>0</v>
      </c>
      <c r="L121" s="7">
        <v>0</v>
      </c>
      <c r="M121" s="7">
        <v>0</v>
      </c>
      <c r="N121" s="11"/>
      <c r="O121" s="5"/>
    </row>
    <row r="122" spans="1:15" ht="15.75" x14ac:dyDescent="0.2">
      <c r="A122" s="24"/>
      <c r="B122" s="84" t="s">
        <v>25</v>
      </c>
      <c r="C122" s="17"/>
      <c r="D122" s="6">
        <f t="shared" ref="D122:D123" si="49">SUM(E122:M122)</f>
        <v>0</v>
      </c>
      <c r="E122" s="7">
        <v>0</v>
      </c>
      <c r="F122" s="7">
        <v>0</v>
      </c>
      <c r="G122" s="7">
        <v>0</v>
      </c>
      <c r="H122" s="7">
        <v>0</v>
      </c>
      <c r="I122" s="53">
        <v>0</v>
      </c>
      <c r="J122" s="53">
        <v>0</v>
      </c>
      <c r="K122" s="78">
        <v>0</v>
      </c>
      <c r="L122" s="7">
        <v>0</v>
      </c>
      <c r="M122" s="7">
        <v>0</v>
      </c>
      <c r="N122" s="11"/>
      <c r="O122" s="5"/>
    </row>
    <row r="123" spans="1:15" ht="15.75" x14ac:dyDescent="0.2">
      <c r="A123" s="24"/>
      <c r="B123" s="84" t="s">
        <v>47</v>
      </c>
      <c r="C123" s="17"/>
      <c r="D123" s="6">
        <f t="shared" si="49"/>
        <v>0</v>
      </c>
      <c r="E123" s="6">
        <v>0</v>
      </c>
      <c r="F123" s="6">
        <v>0</v>
      </c>
      <c r="G123" s="6">
        <v>0</v>
      </c>
      <c r="H123" s="6">
        <v>0</v>
      </c>
      <c r="I123" s="49">
        <v>0</v>
      </c>
      <c r="J123" s="49">
        <v>0</v>
      </c>
      <c r="K123" s="77">
        <v>0</v>
      </c>
      <c r="L123" s="6">
        <v>0</v>
      </c>
      <c r="M123" s="6">
        <v>0</v>
      </c>
      <c r="N123" s="11"/>
      <c r="O123" s="5"/>
    </row>
    <row r="124" spans="1:15" ht="15.75" x14ac:dyDescent="0.2">
      <c r="A124" s="24"/>
      <c r="B124" s="32"/>
      <c r="C124" s="89" t="s">
        <v>65</v>
      </c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1"/>
      <c r="O124" s="5"/>
    </row>
    <row r="125" spans="1:15" ht="96" customHeight="1" x14ac:dyDescent="0.2">
      <c r="A125" s="24" t="s">
        <v>150</v>
      </c>
      <c r="B125" s="25" t="s">
        <v>66</v>
      </c>
      <c r="C125" s="19" t="s">
        <v>163</v>
      </c>
      <c r="D125" s="7">
        <f>SUM(D126+D127+D128+D129)</f>
        <v>180914.74299999999</v>
      </c>
      <c r="E125" s="7">
        <f t="shared" ref="E125:M125" si="50">SUM(E126+E127+E128+E129)</f>
        <v>18817.400000000001</v>
      </c>
      <c r="F125" s="7">
        <f t="shared" si="50"/>
        <v>19852</v>
      </c>
      <c r="G125" s="7">
        <f t="shared" si="50"/>
        <v>22058.9</v>
      </c>
      <c r="H125" s="7">
        <f t="shared" si="50"/>
        <v>19205</v>
      </c>
      <c r="I125" s="53">
        <f t="shared" si="50"/>
        <v>21037.55</v>
      </c>
      <c r="J125" s="53">
        <f t="shared" si="50"/>
        <v>18877.815999999999</v>
      </c>
      <c r="K125" s="78">
        <f t="shared" si="50"/>
        <v>18866.076999999997</v>
      </c>
      <c r="L125" s="7">
        <f t="shared" si="50"/>
        <v>21100</v>
      </c>
      <c r="M125" s="7">
        <f t="shared" si="50"/>
        <v>21100</v>
      </c>
      <c r="N125" s="85" t="s">
        <v>159</v>
      </c>
      <c r="O125" s="5"/>
    </row>
    <row r="126" spans="1:15" ht="15.75" x14ac:dyDescent="0.2">
      <c r="A126" s="24"/>
      <c r="B126" s="29" t="s">
        <v>23</v>
      </c>
      <c r="C126" s="17"/>
      <c r="D126" s="6">
        <f>SUM(E126:M126)</f>
        <v>0</v>
      </c>
      <c r="E126" s="6">
        <v>0</v>
      </c>
      <c r="F126" s="6">
        <v>0</v>
      </c>
      <c r="G126" s="6">
        <v>0</v>
      </c>
      <c r="H126" s="6">
        <v>0</v>
      </c>
      <c r="I126" s="49">
        <v>0</v>
      </c>
      <c r="J126" s="49">
        <v>0</v>
      </c>
      <c r="K126" s="77">
        <v>0</v>
      </c>
      <c r="L126" s="6">
        <v>0</v>
      </c>
      <c r="M126" s="6">
        <v>0</v>
      </c>
      <c r="N126" s="11"/>
      <c r="O126" s="5"/>
    </row>
    <row r="127" spans="1:15" ht="15.75" x14ac:dyDescent="0.2">
      <c r="A127" s="24"/>
      <c r="B127" s="29" t="s">
        <v>24</v>
      </c>
      <c r="C127" s="17"/>
      <c r="D127" s="6">
        <f t="shared" ref="D127:D129" si="51">SUM(E127:M127)</f>
        <v>265.67500000000001</v>
      </c>
      <c r="E127" s="7">
        <v>0</v>
      </c>
      <c r="F127" s="7">
        <v>0</v>
      </c>
      <c r="G127" s="7">
        <v>0</v>
      </c>
      <c r="H127" s="7">
        <v>0</v>
      </c>
      <c r="I127" s="53">
        <v>0</v>
      </c>
      <c r="J127" s="53">
        <v>0</v>
      </c>
      <c r="K127" s="78">
        <v>265.67500000000001</v>
      </c>
      <c r="L127" s="7">
        <v>0</v>
      </c>
      <c r="M127" s="7">
        <v>0</v>
      </c>
      <c r="N127" s="11"/>
      <c r="O127" s="5"/>
    </row>
    <row r="128" spans="1:15" ht="15.75" x14ac:dyDescent="0.2">
      <c r="A128" s="24"/>
      <c r="B128" s="29" t="s">
        <v>25</v>
      </c>
      <c r="C128" s="17"/>
      <c r="D128" s="6">
        <f>SUM(E128:M128)</f>
        <v>180649.068</v>
      </c>
      <c r="E128" s="7">
        <v>18817.400000000001</v>
      </c>
      <c r="F128" s="7">
        <v>19852</v>
      </c>
      <c r="G128" s="7">
        <f>21400+658.9</f>
        <v>22058.9</v>
      </c>
      <c r="H128" s="7">
        <f>18995+210</f>
        <v>19205</v>
      </c>
      <c r="I128" s="53">
        <f>21062.45-24.9</f>
        <v>21037.55</v>
      </c>
      <c r="J128" s="53">
        <v>18877.815999999999</v>
      </c>
      <c r="K128" s="83">
        <f>18600.402</f>
        <v>18600.401999999998</v>
      </c>
      <c r="L128" s="7">
        <v>21100</v>
      </c>
      <c r="M128" s="7">
        <v>21100</v>
      </c>
      <c r="N128" s="11"/>
      <c r="O128" s="5"/>
    </row>
    <row r="129" spans="1:15" ht="15.75" x14ac:dyDescent="0.2">
      <c r="A129" s="24"/>
      <c r="B129" s="29" t="s">
        <v>47</v>
      </c>
      <c r="C129" s="17"/>
      <c r="D129" s="6">
        <f t="shared" si="51"/>
        <v>0</v>
      </c>
      <c r="E129" s="6">
        <v>0</v>
      </c>
      <c r="F129" s="6">
        <v>0</v>
      </c>
      <c r="G129" s="6">
        <v>0</v>
      </c>
      <c r="H129" s="6">
        <v>0</v>
      </c>
      <c r="I129" s="49">
        <v>0</v>
      </c>
      <c r="J129" s="49">
        <v>0</v>
      </c>
      <c r="K129" s="77">
        <v>0</v>
      </c>
      <c r="L129" s="6">
        <v>0</v>
      </c>
      <c r="M129" s="6">
        <v>0</v>
      </c>
      <c r="N129" s="11"/>
      <c r="O129" s="5"/>
    </row>
    <row r="130" spans="1:15" ht="31.5" x14ac:dyDescent="0.2">
      <c r="A130" s="24" t="s">
        <v>151</v>
      </c>
      <c r="B130" s="25" t="s">
        <v>67</v>
      </c>
      <c r="C130" s="19" t="s">
        <v>163</v>
      </c>
      <c r="D130" s="7">
        <f>SUM(D131+D132+D133+D134)</f>
        <v>338</v>
      </c>
      <c r="E130" s="7">
        <f t="shared" ref="E130:M130" si="52">SUM(E131+E132+E133+E134)</f>
        <v>0</v>
      </c>
      <c r="F130" s="7">
        <f t="shared" si="52"/>
        <v>0</v>
      </c>
      <c r="G130" s="7">
        <f t="shared" si="52"/>
        <v>0</v>
      </c>
      <c r="H130" s="7">
        <f t="shared" si="52"/>
        <v>0</v>
      </c>
      <c r="I130" s="53">
        <f t="shared" si="52"/>
        <v>0</v>
      </c>
      <c r="J130" s="53">
        <f>SUM(J131+J132+J133+J134)</f>
        <v>167</v>
      </c>
      <c r="K130" s="78">
        <f t="shared" si="52"/>
        <v>171</v>
      </c>
      <c r="L130" s="53">
        <f t="shared" si="52"/>
        <v>0</v>
      </c>
      <c r="M130" s="53">
        <f t="shared" si="52"/>
        <v>0</v>
      </c>
      <c r="N130" s="85" t="s">
        <v>159</v>
      </c>
      <c r="O130" s="5"/>
    </row>
    <row r="131" spans="1:15" ht="15.75" x14ac:dyDescent="0.2">
      <c r="A131" s="24"/>
      <c r="B131" s="29" t="s">
        <v>23</v>
      </c>
      <c r="C131" s="17"/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49">
        <v>0</v>
      </c>
      <c r="J131" s="49">
        <v>0</v>
      </c>
      <c r="K131" s="77">
        <v>0</v>
      </c>
      <c r="L131" s="6">
        <v>0</v>
      </c>
      <c r="M131" s="6">
        <v>0</v>
      </c>
      <c r="N131" s="11"/>
      <c r="O131" s="5"/>
    </row>
    <row r="132" spans="1:15" ht="15.75" x14ac:dyDescent="0.2">
      <c r="A132" s="24"/>
      <c r="B132" s="29" t="s">
        <v>24</v>
      </c>
      <c r="C132" s="17"/>
      <c r="D132" s="6">
        <f>SUM(E132:M132)</f>
        <v>338</v>
      </c>
      <c r="E132" s="6">
        <v>0</v>
      </c>
      <c r="F132" s="6">
        <v>0</v>
      </c>
      <c r="G132" s="6">
        <v>0</v>
      </c>
      <c r="H132" s="6">
        <v>0</v>
      </c>
      <c r="I132" s="49">
        <v>0</v>
      </c>
      <c r="J132" s="49">
        <v>167</v>
      </c>
      <c r="K132" s="77">
        <v>171</v>
      </c>
      <c r="L132" s="6">
        <v>0</v>
      </c>
      <c r="M132" s="6">
        <v>0</v>
      </c>
      <c r="N132" s="11"/>
      <c r="O132" s="5"/>
    </row>
    <row r="133" spans="1:15" ht="15.75" x14ac:dyDescent="0.2">
      <c r="A133" s="24"/>
      <c r="B133" s="29" t="s">
        <v>25</v>
      </c>
      <c r="C133" s="17"/>
      <c r="D133" s="6">
        <v>0</v>
      </c>
      <c r="E133" s="6">
        <v>0</v>
      </c>
      <c r="F133" s="20">
        <v>0</v>
      </c>
      <c r="G133" s="20">
        <v>0</v>
      </c>
      <c r="H133" s="20">
        <v>0</v>
      </c>
      <c r="I133" s="72">
        <v>0</v>
      </c>
      <c r="J133" s="72">
        <v>0</v>
      </c>
      <c r="K133" s="80">
        <v>0</v>
      </c>
      <c r="L133" s="20">
        <v>0</v>
      </c>
      <c r="M133" s="20">
        <v>0</v>
      </c>
      <c r="N133" s="11"/>
      <c r="O133" s="5"/>
    </row>
    <row r="134" spans="1:15" ht="15.75" x14ac:dyDescent="0.2">
      <c r="A134" s="24"/>
      <c r="B134" s="29" t="s">
        <v>47</v>
      </c>
      <c r="C134" s="17"/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77">
        <v>0</v>
      </c>
      <c r="L134" s="6">
        <v>0</v>
      </c>
      <c r="M134" s="6">
        <v>0</v>
      </c>
      <c r="N134" s="11"/>
      <c r="O134" s="5"/>
    </row>
    <row r="135" spans="1:15" ht="51" x14ac:dyDescent="0.2">
      <c r="A135" s="24" t="s">
        <v>153</v>
      </c>
      <c r="B135" s="25" t="s">
        <v>152</v>
      </c>
      <c r="C135" s="19" t="s">
        <v>64</v>
      </c>
      <c r="D135" s="7">
        <f>SUM(D136+D137+D138+D139)</f>
        <v>1816.1859100000001</v>
      </c>
      <c r="E135" s="7">
        <f t="shared" ref="E135:I135" si="53">SUM(E136+E137+E138+E139)</f>
        <v>0</v>
      </c>
      <c r="F135" s="7">
        <f t="shared" si="53"/>
        <v>0</v>
      </c>
      <c r="G135" s="7">
        <f t="shared" si="53"/>
        <v>0</v>
      </c>
      <c r="H135" s="7">
        <f t="shared" si="53"/>
        <v>0</v>
      </c>
      <c r="I135" s="53">
        <f t="shared" si="53"/>
        <v>0</v>
      </c>
      <c r="J135" s="53">
        <f>SUM(J136+J137+J138+J139)</f>
        <v>506.2</v>
      </c>
      <c r="K135" s="78">
        <f t="shared" ref="K135:M135" si="54">SUM(K136+K137+K138+K139)</f>
        <v>1309.9859100000001</v>
      </c>
      <c r="L135" s="53">
        <f t="shared" si="54"/>
        <v>0</v>
      </c>
      <c r="M135" s="53">
        <f t="shared" si="54"/>
        <v>0</v>
      </c>
      <c r="N135" s="85" t="s">
        <v>159</v>
      </c>
      <c r="O135" s="5"/>
    </row>
    <row r="136" spans="1:15" ht="15.75" x14ac:dyDescent="0.2">
      <c r="A136" s="24"/>
      <c r="B136" s="56" t="s">
        <v>23</v>
      </c>
      <c r="C136" s="17"/>
      <c r="D136" s="6">
        <f t="shared" ref="D136:D137" si="55">SUM(E136:M136)</f>
        <v>0</v>
      </c>
      <c r="E136" s="6">
        <v>0</v>
      </c>
      <c r="F136" s="6">
        <v>0</v>
      </c>
      <c r="G136" s="6">
        <v>0</v>
      </c>
      <c r="H136" s="6">
        <v>0</v>
      </c>
      <c r="I136" s="49">
        <v>0</v>
      </c>
      <c r="J136" s="49">
        <v>0</v>
      </c>
      <c r="K136" s="77">
        <v>0</v>
      </c>
      <c r="L136" s="6">
        <v>0</v>
      </c>
      <c r="M136" s="6">
        <v>0</v>
      </c>
      <c r="N136" s="11"/>
      <c r="O136" s="5"/>
    </row>
    <row r="137" spans="1:15" ht="15.75" x14ac:dyDescent="0.2">
      <c r="A137" s="24"/>
      <c r="B137" s="56" t="s">
        <v>24</v>
      </c>
      <c r="C137" s="17"/>
      <c r="D137" s="6">
        <f t="shared" si="55"/>
        <v>0</v>
      </c>
      <c r="E137" s="6">
        <v>0</v>
      </c>
      <c r="F137" s="6">
        <v>0</v>
      </c>
      <c r="G137" s="6">
        <v>0</v>
      </c>
      <c r="H137" s="6">
        <v>0</v>
      </c>
      <c r="I137" s="49">
        <v>0</v>
      </c>
      <c r="J137" s="49">
        <v>0</v>
      </c>
      <c r="K137" s="77">
        <v>0</v>
      </c>
      <c r="L137" s="6">
        <v>0</v>
      </c>
      <c r="M137" s="6">
        <v>0</v>
      </c>
      <c r="N137" s="11"/>
      <c r="O137" s="5"/>
    </row>
    <row r="138" spans="1:15" ht="15.75" x14ac:dyDescent="0.25">
      <c r="A138" s="24"/>
      <c r="B138" s="56" t="s">
        <v>25</v>
      </c>
      <c r="C138" s="17"/>
      <c r="D138" s="6">
        <f>SUM(E138:M138)</f>
        <v>1816.1859100000001</v>
      </c>
      <c r="E138" s="6">
        <v>0</v>
      </c>
      <c r="F138" s="20">
        <v>0</v>
      </c>
      <c r="G138" s="20">
        <v>0</v>
      </c>
      <c r="H138" s="20">
        <v>0</v>
      </c>
      <c r="I138" s="72">
        <v>0</v>
      </c>
      <c r="J138" s="72">
        <v>506.2</v>
      </c>
      <c r="K138" s="88">
        <v>1309.9859100000001</v>
      </c>
      <c r="L138" s="20">
        <v>0</v>
      </c>
      <c r="M138" s="20">
        <v>0</v>
      </c>
      <c r="N138" s="11"/>
      <c r="O138" s="5"/>
    </row>
    <row r="139" spans="1:15" ht="15.75" x14ac:dyDescent="0.25">
      <c r="A139" s="24"/>
      <c r="B139" s="56" t="s">
        <v>47</v>
      </c>
      <c r="C139" s="17"/>
      <c r="D139" s="6">
        <f>SUM(E139:M139)</f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86">
        <v>0</v>
      </c>
      <c r="L139" s="6">
        <v>0</v>
      </c>
      <c r="M139" s="6">
        <v>0</v>
      </c>
      <c r="N139" s="11"/>
      <c r="O139" s="5"/>
    </row>
    <row r="140" spans="1:15" ht="15.75" x14ac:dyDescent="0.25">
      <c r="A140" s="24" t="s">
        <v>154</v>
      </c>
      <c r="B140" s="25" t="s">
        <v>155</v>
      </c>
      <c r="C140" s="19" t="s">
        <v>163</v>
      </c>
      <c r="D140" s="7">
        <f>SUM(D141+D142+D143+D144)</f>
        <v>51380.225890000002</v>
      </c>
      <c r="E140" s="7">
        <f t="shared" ref="E140:I140" si="56">SUM(E141+E142+E143+E144)</f>
        <v>0</v>
      </c>
      <c r="F140" s="7">
        <f t="shared" si="56"/>
        <v>0</v>
      </c>
      <c r="G140" s="7">
        <f t="shared" si="56"/>
        <v>0</v>
      </c>
      <c r="H140" s="7">
        <f t="shared" si="56"/>
        <v>0</v>
      </c>
      <c r="I140" s="53">
        <f t="shared" si="56"/>
        <v>0</v>
      </c>
      <c r="J140" s="53">
        <f>SUM(J141+J142+J143+J144)</f>
        <v>0</v>
      </c>
      <c r="K140" s="87">
        <f>SUM(K141+K142+K143+K144)</f>
        <v>45380.225890000002</v>
      </c>
      <c r="L140" s="53">
        <f t="shared" ref="L140:M140" si="57">SUM(L141+L142+L143+L144)</f>
        <v>6000</v>
      </c>
      <c r="M140" s="53">
        <f t="shared" si="57"/>
        <v>0</v>
      </c>
      <c r="N140" s="11"/>
      <c r="O140" s="5"/>
    </row>
    <row r="141" spans="1:15" ht="15.75" x14ac:dyDescent="0.25">
      <c r="A141" s="24"/>
      <c r="B141" s="82" t="s">
        <v>23</v>
      </c>
      <c r="C141" s="17"/>
      <c r="D141" s="6">
        <f t="shared" ref="D141:D142" si="58">SUM(E141:M141)</f>
        <v>0</v>
      </c>
      <c r="E141" s="6">
        <v>0</v>
      </c>
      <c r="F141" s="6">
        <v>0</v>
      </c>
      <c r="G141" s="6">
        <v>0</v>
      </c>
      <c r="H141" s="6">
        <v>0</v>
      </c>
      <c r="I141" s="49">
        <v>0</v>
      </c>
      <c r="J141" s="49">
        <v>0</v>
      </c>
      <c r="K141" s="86">
        <v>0</v>
      </c>
      <c r="L141" s="6">
        <v>0</v>
      </c>
      <c r="M141" s="6">
        <v>0</v>
      </c>
      <c r="N141" s="11"/>
      <c r="O141" s="5"/>
    </row>
    <row r="142" spans="1:15" ht="15.75" x14ac:dyDescent="0.25">
      <c r="A142" s="24"/>
      <c r="B142" s="82" t="s">
        <v>24</v>
      </c>
      <c r="C142" s="17"/>
      <c r="D142" s="6">
        <f t="shared" si="58"/>
        <v>0</v>
      </c>
      <c r="E142" s="6">
        <v>0</v>
      </c>
      <c r="F142" s="6">
        <v>0</v>
      </c>
      <c r="G142" s="6">
        <v>0</v>
      </c>
      <c r="H142" s="6">
        <v>0</v>
      </c>
      <c r="I142" s="49">
        <v>0</v>
      </c>
      <c r="J142" s="49">
        <v>0</v>
      </c>
      <c r="K142" s="86">
        <v>0</v>
      </c>
      <c r="L142" s="6">
        <v>0</v>
      </c>
      <c r="M142" s="6">
        <v>0</v>
      </c>
      <c r="N142" s="11"/>
      <c r="O142" s="5"/>
    </row>
    <row r="143" spans="1:15" ht="15.75" x14ac:dyDescent="0.25">
      <c r="A143" s="24"/>
      <c r="B143" s="82" t="s">
        <v>25</v>
      </c>
      <c r="C143" s="17"/>
      <c r="D143" s="6">
        <f>SUM(E143:M143)</f>
        <v>51380.225890000002</v>
      </c>
      <c r="E143" s="6">
        <v>0</v>
      </c>
      <c r="F143" s="20">
        <v>0</v>
      </c>
      <c r="G143" s="20">
        <v>0</v>
      </c>
      <c r="H143" s="20">
        <v>0</v>
      </c>
      <c r="I143" s="72">
        <v>0</v>
      </c>
      <c r="J143" s="72">
        <v>0</v>
      </c>
      <c r="K143" s="88">
        <v>45380.225890000002</v>
      </c>
      <c r="L143" s="20">
        <v>6000</v>
      </c>
      <c r="M143" s="20">
        <v>0</v>
      </c>
      <c r="N143" s="11"/>
      <c r="O143" s="5"/>
    </row>
    <row r="144" spans="1:15" ht="15.75" x14ac:dyDescent="0.2">
      <c r="A144" s="24"/>
      <c r="B144" s="82" t="s">
        <v>47</v>
      </c>
      <c r="C144" s="17"/>
      <c r="D144" s="6">
        <f>SUM(E144:M144)</f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77">
        <v>0</v>
      </c>
      <c r="L144" s="6">
        <v>0</v>
      </c>
      <c r="M144" s="6">
        <v>0</v>
      </c>
      <c r="N144" s="11"/>
      <c r="O144" s="5"/>
    </row>
    <row r="145" spans="1:15" ht="15.75" x14ac:dyDescent="0.25">
      <c r="A145" s="24"/>
      <c r="B145" s="29"/>
      <c r="C145" s="92" t="s">
        <v>68</v>
      </c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4"/>
      <c r="O145" s="5"/>
    </row>
    <row r="146" spans="1:15" ht="126" x14ac:dyDescent="0.2">
      <c r="A146" s="24" t="s">
        <v>144</v>
      </c>
      <c r="B146" s="31" t="s">
        <v>69</v>
      </c>
      <c r="C146" s="19" t="s">
        <v>163</v>
      </c>
      <c r="D146" s="7">
        <f t="shared" ref="D146:M146" si="59">SUM(D147:D150)</f>
        <v>49290.073239999998</v>
      </c>
      <c r="E146" s="7">
        <f t="shared" si="59"/>
        <v>4313.3999999999996</v>
      </c>
      <c r="F146" s="7">
        <f t="shared" si="59"/>
        <v>11040.1</v>
      </c>
      <c r="G146" s="7">
        <f t="shared" si="59"/>
        <v>2153.4</v>
      </c>
      <c r="H146" s="7">
        <f t="shared" si="59"/>
        <v>6585.5870000000004</v>
      </c>
      <c r="I146" s="49">
        <f t="shared" si="59"/>
        <v>12056.447000000002</v>
      </c>
      <c r="J146" s="53">
        <f t="shared" si="59"/>
        <v>12558.139870000001</v>
      </c>
      <c r="K146" s="78">
        <f t="shared" si="59"/>
        <v>582.99937</v>
      </c>
      <c r="L146" s="7">
        <f t="shared" si="59"/>
        <v>0</v>
      </c>
      <c r="M146" s="7">
        <f t="shared" si="59"/>
        <v>0</v>
      </c>
      <c r="N146" s="85">
        <v>23</v>
      </c>
      <c r="O146" s="5"/>
    </row>
    <row r="147" spans="1:15" ht="15.75" x14ac:dyDescent="0.2">
      <c r="A147" s="24"/>
      <c r="B147" s="29" t="s">
        <v>23</v>
      </c>
      <c r="C147" s="17"/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49">
        <v>0</v>
      </c>
      <c r="J147" s="49">
        <v>0</v>
      </c>
      <c r="K147" s="77">
        <v>0</v>
      </c>
      <c r="L147" s="6">
        <v>0</v>
      </c>
      <c r="M147" s="6">
        <v>0</v>
      </c>
      <c r="N147" s="11"/>
      <c r="O147" s="5"/>
    </row>
    <row r="148" spans="1:15" ht="15.75" x14ac:dyDescent="0.2">
      <c r="A148" s="24"/>
      <c r="B148" s="29" t="s">
        <v>24</v>
      </c>
      <c r="C148" s="17"/>
      <c r="D148" s="6">
        <f>E148+F148+G148+H148+I148+J148+K148+L148+M148</f>
        <v>0</v>
      </c>
      <c r="E148" s="6">
        <v>0</v>
      </c>
      <c r="F148" s="6">
        <v>0</v>
      </c>
      <c r="G148" s="6">
        <v>0</v>
      </c>
      <c r="H148" s="6">
        <v>0</v>
      </c>
      <c r="I148" s="49">
        <v>0</v>
      </c>
      <c r="J148" s="49">
        <v>0</v>
      </c>
      <c r="K148" s="77">
        <v>0</v>
      </c>
      <c r="L148" s="6">
        <v>0</v>
      </c>
      <c r="M148" s="6">
        <v>0</v>
      </c>
      <c r="N148" s="11"/>
      <c r="O148" s="5"/>
    </row>
    <row r="149" spans="1:15" ht="15.75" x14ac:dyDescent="0.2">
      <c r="A149" s="24"/>
      <c r="B149" s="29" t="s">
        <v>25</v>
      </c>
      <c r="C149" s="17"/>
      <c r="D149" s="7">
        <f>E149+F149+G149+H149+I149+J149+K149+L149+M149</f>
        <v>49290.073239999998</v>
      </c>
      <c r="E149" s="7">
        <v>4313.3999999999996</v>
      </c>
      <c r="F149" s="7">
        <v>11040.1</v>
      </c>
      <c r="G149" s="7">
        <f>2433.5-280.1</f>
        <v>2153.4</v>
      </c>
      <c r="H149" s="7">
        <f>1601.7+133+1956.4+2760.948+95.525+246.164-208.15</f>
        <v>6585.5870000000004</v>
      </c>
      <c r="I149" s="49">
        <f>2613.013+6903.9+2279.289+260.245</f>
        <v>12056.447000000002</v>
      </c>
      <c r="J149" s="53">
        <v>12558.139870000001</v>
      </c>
      <c r="K149" s="78">
        <v>582.99937</v>
      </c>
      <c r="L149" s="7">
        <v>0</v>
      </c>
      <c r="M149" s="7">
        <v>0</v>
      </c>
      <c r="N149" s="11"/>
      <c r="O149" s="5"/>
    </row>
    <row r="150" spans="1:15" ht="15.75" x14ac:dyDescent="0.2">
      <c r="A150" s="24"/>
      <c r="B150" s="29" t="s">
        <v>47</v>
      </c>
      <c r="C150" s="17"/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49">
        <v>0</v>
      </c>
      <c r="J150" s="49">
        <v>0</v>
      </c>
      <c r="K150" s="77">
        <v>0</v>
      </c>
      <c r="L150" s="6">
        <v>0</v>
      </c>
      <c r="M150" s="6">
        <v>0</v>
      </c>
      <c r="N150" s="11"/>
      <c r="O150" s="5"/>
    </row>
    <row r="151" spans="1:15" ht="126" x14ac:dyDescent="0.2">
      <c r="A151" s="24" t="s">
        <v>145</v>
      </c>
      <c r="B151" s="31" t="s">
        <v>146</v>
      </c>
      <c r="C151" s="19" t="s">
        <v>163</v>
      </c>
      <c r="D151" s="7">
        <f t="shared" ref="D151:M151" si="60">SUM(D152:D155)</f>
        <v>674</v>
      </c>
      <c r="E151" s="7">
        <f t="shared" si="60"/>
        <v>0</v>
      </c>
      <c r="F151" s="7">
        <f t="shared" si="60"/>
        <v>0</v>
      </c>
      <c r="G151" s="7">
        <f t="shared" si="60"/>
        <v>0</v>
      </c>
      <c r="H151" s="7">
        <f t="shared" si="60"/>
        <v>0</v>
      </c>
      <c r="I151" s="49">
        <f t="shared" si="60"/>
        <v>674</v>
      </c>
      <c r="J151" s="53">
        <f t="shared" si="60"/>
        <v>0</v>
      </c>
      <c r="K151" s="78">
        <f t="shared" si="60"/>
        <v>0</v>
      </c>
      <c r="L151" s="7">
        <f t="shared" si="60"/>
        <v>0</v>
      </c>
      <c r="M151" s="7">
        <f t="shared" si="60"/>
        <v>0</v>
      </c>
      <c r="N151" s="85">
        <v>23</v>
      </c>
      <c r="O151" s="5"/>
    </row>
    <row r="152" spans="1:15" ht="15.75" x14ac:dyDescent="0.2">
      <c r="A152" s="24"/>
      <c r="B152" s="43" t="s">
        <v>23</v>
      </c>
      <c r="C152" s="17"/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49">
        <v>0</v>
      </c>
      <c r="J152" s="49">
        <v>0</v>
      </c>
      <c r="K152" s="77">
        <v>0</v>
      </c>
      <c r="L152" s="6">
        <v>0</v>
      </c>
      <c r="M152" s="6">
        <v>0</v>
      </c>
      <c r="N152" s="11"/>
      <c r="O152" s="5"/>
    </row>
    <row r="153" spans="1:15" ht="15.75" x14ac:dyDescent="0.2">
      <c r="A153" s="24"/>
      <c r="B153" s="43" t="s">
        <v>24</v>
      </c>
      <c r="C153" s="17"/>
      <c r="D153" s="6">
        <f>E153+F153+G153+H153+I153+J153+K153+L153+M153</f>
        <v>674</v>
      </c>
      <c r="E153" s="6">
        <v>0</v>
      </c>
      <c r="F153" s="6">
        <v>0</v>
      </c>
      <c r="G153" s="6">
        <v>0</v>
      </c>
      <c r="H153" s="6">
        <v>0</v>
      </c>
      <c r="I153" s="49">
        <f>181+499-6</f>
        <v>674</v>
      </c>
      <c r="J153" s="49">
        <v>0</v>
      </c>
      <c r="K153" s="77">
        <v>0</v>
      </c>
      <c r="L153" s="6">
        <v>0</v>
      </c>
      <c r="M153" s="6">
        <v>0</v>
      </c>
      <c r="N153" s="11"/>
      <c r="O153" s="5"/>
    </row>
    <row r="154" spans="1:15" ht="15.75" x14ac:dyDescent="0.2">
      <c r="A154" s="24"/>
      <c r="B154" s="43" t="s">
        <v>25</v>
      </c>
      <c r="C154" s="17"/>
      <c r="D154" s="7">
        <f>E154+F154+G154+H154+I154+J154+K154</f>
        <v>0</v>
      </c>
      <c r="E154" s="7">
        <v>0</v>
      </c>
      <c r="F154" s="7">
        <v>0</v>
      </c>
      <c r="G154" s="7">
        <v>0</v>
      </c>
      <c r="H154" s="7">
        <v>0</v>
      </c>
      <c r="I154" s="49">
        <v>0</v>
      </c>
      <c r="J154" s="53">
        <v>0</v>
      </c>
      <c r="K154" s="78">
        <v>0</v>
      </c>
      <c r="L154" s="7">
        <v>0</v>
      </c>
      <c r="M154" s="7">
        <v>0</v>
      </c>
      <c r="N154" s="11"/>
      <c r="O154" s="5"/>
    </row>
    <row r="155" spans="1:15" ht="15.75" x14ac:dyDescent="0.2">
      <c r="A155" s="24"/>
      <c r="B155" s="43" t="s">
        <v>47</v>
      </c>
      <c r="C155" s="17"/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49">
        <v>0</v>
      </c>
      <c r="J155" s="49">
        <v>0</v>
      </c>
      <c r="K155" s="77">
        <v>0</v>
      </c>
      <c r="L155" s="6">
        <v>0</v>
      </c>
      <c r="M155" s="6">
        <v>0</v>
      </c>
      <c r="N155" s="11"/>
      <c r="O155" s="5"/>
    </row>
    <row r="156" spans="1:15" ht="15.75" x14ac:dyDescent="0.25">
      <c r="A156" s="24"/>
      <c r="B156" s="29"/>
      <c r="C156" s="97" t="s">
        <v>70</v>
      </c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9"/>
      <c r="O156" s="5"/>
    </row>
    <row r="157" spans="1:15" ht="63" x14ac:dyDescent="0.2">
      <c r="A157" s="24" t="s">
        <v>71</v>
      </c>
      <c r="B157" s="25" t="s">
        <v>72</v>
      </c>
      <c r="C157" s="19" t="s">
        <v>163</v>
      </c>
      <c r="D157" s="6">
        <f>D158+D159+D160+D161</f>
        <v>1993.85</v>
      </c>
      <c r="E157" s="6">
        <f t="shared" ref="E157:M157" si="61">SUM(E158+E159+E160+E161)</f>
        <v>0</v>
      </c>
      <c r="F157" s="6">
        <f t="shared" si="61"/>
        <v>0</v>
      </c>
      <c r="G157" s="6">
        <f t="shared" si="61"/>
        <v>739.1</v>
      </c>
      <c r="H157" s="6">
        <f t="shared" si="61"/>
        <v>732</v>
      </c>
      <c r="I157" s="49">
        <f t="shared" si="61"/>
        <v>222.75</v>
      </c>
      <c r="J157" s="49">
        <f t="shared" si="61"/>
        <v>300</v>
      </c>
      <c r="K157" s="77">
        <f t="shared" si="61"/>
        <v>0</v>
      </c>
      <c r="L157" s="6">
        <f t="shared" si="61"/>
        <v>0</v>
      </c>
      <c r="M157" s="6">
        <f t="shared" si="61"/>
        <v>0</v>
      </c>
      <c r="N157" s="85">
        <v>25</v>
      </c>
      <c r="O157" s="5"/>
    </row>
    <row r="158" spans="1:15" ht="15.75" x14ac:dyDescent="0.2">
      <c r="A158" s="24"/>
      <c r="B158" s="29" t="s">
        <v>23</v>
      </c>
      <c r="C158" s="17"/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49">
        <v>0</v>
      </c>
      <c r="J158" s="49">
        <v>0</v>
      </c>
      <c r="K158" s="77">
        <v>0</v>
      </c>
      <c r="L158" s="6">
        <v>0</v>
      </c>
      <c r="M158" s="6">
        <v>0</v>
      </c>
      <c r="N158" s="11"/>
      <c r="O158" s="5"/>
    </row>
    <row r="159" spans="1:15" ht="15.75" x14ac:dyDescent="0.2">
      <c r="A159" s="24"/>
      <c r="B159" s="29" t="s">
        <v>24</v>
      </c>
      <c r="C159" s="17"/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49">
        <v>0</v>
      </c>
      <c r="J159" s="49">
        <v>0</v>
      </c>
      <c r="K159" s="77">
        <v>0</v>
      </c>
      <c r="L159" s="6">
        <v>0</v>
      </c>
      <c r="M159" s="6">
        <v>0</v>
      </c>
      <c r="N159" s="11"/>
      <c r="O159" s="5"/>
    </row>
    <row r="160" spans="1:15" ht="15.75" x14ac:dyDescent="0.2">
      <c r="A160" s="24"/>
      <c r="B160" s="29" t="s">
        <v>25</v>
      </c>
      <c r="C160" s="17"/>
      <c r="D160" s="6">
        <f>G160+H160+I160+J160+K160+L160+M160</f>
        <v>1993.85</v>
      </c>
      <c r="E160" s="6">
        <v>0</v>
      </c>
      <c r="F160" s="6">
        <v>0</v>
      </c>
      <c r="G160" s="6">
        <v>739.1</v>
      </c>
      <c r="H160" s="6">
        <v>732</v>
      </c>
      <c r="I160" s="53">
        <f>483-260.25</f>
        <v>222.75</v>
      </c>
      <c r="J160" s="49">
        <v>300</v>
      </c>
      <c r="K160" s="77">
        <v>0</v>
      </c>
      <c r="L160" s="6">
        <v>0</v>
      </c>
      <c r="M160" s="6">
        <v>0</v>
      </c>
      <c r="N160" s="11"/>
      <c r="O160" s="5"/>
    </row>
    <row r="161" spans="1:15" ht="15.75" x14ac:dyDescent="0.2">
      <c r="A161" s="24"/>
      <c r="B161" s="29" t="s">
        <v>47</v>
      </c>
      <c r="C161" s="17"/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49">
        <v>0</v>
      </c>
      <c r="J161" s="49">
        <v>0</v>
      </c>
      <c r="K161" s="77">
        <v>0</v>
      </c>
      <c r="L161" s="6">
        <v>0</v>
      </c>
      <c r="M161" s="6">
        <v>0</v>
      </c>
      <c r="N161" s="11"/>
      <c r="O161" s="5"/>
    </row>
    <row r="162" spans="1:15" ht="15.75" x14ac:dyDescent="0.2">
      <c r="A162" s="24"/>
      <c r="B162" s="25"/>
      <c r="C162" s="89" t="s">
        <v>73</v>
      </c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1"/>
      <c r="O162" s="5"/>
    </row>
    <row r="163" spans="1:15" ht="94.5" x14ac:dyDescent="0.2">
      <c r="A163" s="24" t="s">
        <v>138</v>
      </c>
      <c r="B163" s="25" t="s">
        <v>140</v>
      </c>
      <c r="C163" s="19" t="s">
        <v>163</v>
      </c>
      <c r="D163" s="7">
        <f>SUM(D164+D165+D166+D167)</f>
        <v>19481.588</v>
      </c>
      <c r="E163" s="7">
        <f t="shared" ref="E163:M163" si="62">SUM(E164+E165+E166+E167)</f>
        <v>0</v>
      </c>
      <c r="F163" s="7">
        <f t="shared" si="62"/>
        <v>0</v>
      </c>
      <c r="G163" s="7">
        <f t="shared" si="62"/>
        <v>0</v>
      </c>
      <c r="H163" s="7">
        <f t="shared" si="62"/>
        <v>0</v>
      </c>
      <c r="I163" s="53">
        <f>SUM(I164+I165+I166+I167)</f>
        <v>1148.3999999999999</v>
      </c>
      <c r="J163" s="53">
        <f t="shared" si="62"/>
        <v>3238.788</v>
      </c>
      <c r="K163" s="78">
        <f>SUM(K164+K165+K166+K167)</f>
        <v>3460.7</v>
      </c>
      <c r="L163" s="7">
        <f t="shared" si="62"/>
        <v>5734.4</v>
      </c>
      <c r="M163" s="7">
        <f t="shared" si="62"/>
        <v>5899.3</v>
      </c>
      <c r="N163" s="85">
        <v>28</v>
      </c>
      <c r="O163" s="5"/>
    </row>
    <row r="164" spans="1:15" ht="15.75" x14ac:dyDescent="0.2">
      <c r="A164" s="24"/>
      <c r="B164" s="42" t="s">
        <v>23</v>
      </c>
      <c r="C164" s="17"/>
      <c r="D164" s="6">
        <f>SUM(E164:M164)</f>
        <v>19481.588</v>
      </c>
      <c r="E164" s="6">
        <v>0</v>
      </c>
      <c r="F164" s="6">
        <v>0</v>
      </c>
      <c r="G164" s="6">
        <v>0</v>
      </c>
      <c r="H164" s="6">
        <v>0</v>
      </c>
      <c r="I164" s="49">
        <f>2261.448-1113.048</f>
        <v>1148.3999999999999</v>
      </c>
      <c r="J164" s="49">
        <v>3238.788</v>
      </c>
      <c r="K164" s="77">
        <v>3460.7</v>
      </c>
      <c r="L164" s="6">
        <v>5734.4</v>
      </c>
      <c r="M164" s="6">
        <v>5899.3</v>
      </c>
      <c r="N164" s="11"/>
      <c r="O164" s="5"/>
    </row>
    <row r="165" spans="1:15" ht="15.75" x14ac:dyDescent="0.2">
      <c r="A165" s="24"/>
      <c r="B165" s="42" t="s">
        <v>24</v>
      </c>
      <c r="C165" s="17"/>
      <c r="D165" s="6">
        <f t="shared" ref="D165:D167" si="63">SUM(E165:M165)</f>
        <v>0</v>
      </c>
      <c r="E165" s="7">
        <v>0</v>
      </c>
      <c r="F165" s="7">
        <v>0</v>
      </c>
      <c r="G165" s="7">
        <v>0</v>
      </c>
      <c r="H165" s="7">
        <v>0</v>
      </c>
      <c r="I165" s="53">
        <v>0</v>
      </c>
      <c r="J165" s="53">
        <v>0</v>
      </c>
      <c r="K165" s="78">
        <v>0</v>
      </c>
      <c r="L165" s="7">
        <v>0</v>
      </c>
      <c r="M165" s="7">
        <v>0</v>
      </c>
      <c r="N165" s="11"/>
      <c r="O165" s="5"/>
    </row>
    <row r="166" spans="1:15" ht="15.75" x14ac:dyDescent="0.2">
      <c r="A166" s="24"/>
      <c r="B166" s="42" t="s">
        <v>25</v>
      </c>
      <c r="C166" s="17"/>
      <c r="D166" s="6">
        <f t="shared" si="63"/>
        <v>0</v>
      </c>
      <c r="E166" s="7">
        <v>0</v>
      </c>
      <c r="F166" s="7">
        <v>0</v>
      </c>
      <c r="G166" s="7">
        <v>0</v>
      </c>
      <c r="H166" s="7">
        <v>0</v>
      </c>
      <c r="I166" s="53">
        <v>0</v>
      </c>
      <c r="J166" s="53">
        <v>0</v>
      </c>
      <c r="K166" s="78">
        <v>0</v>
      </c>
      <c r="L166" s="7">
        <v>0</v>
      </c>
      <c r="M166" s="7">
        <v>0</v>
      </c>
      <c r="N166" s="11"/>
      <c r="O166" s="5"/>
    </row>
    <row r="167" spans="1:15" ht="15.75" x14ac:dyDescent="0.2">
      <c r="A167" s="24"/>
      <c r="B167" s="42" t="s">
        <v>47</v>
      </c>
      <c r="C167" s="17"/>
      <c r="D167" s="6">
        <f t="shared" si="63"/>
        <v>0</v>
      </c>
      <c r="E167" s="6">
        <v>0</v>
      </c>
      <c r="F167" s="6">
        <v>0</v>
      </c>
      <c r="G167" s="6">
        <v>0</v>
      </c>
      <c r="H167" s="6">
        <v>0</v>
      </c>
      <c r="I167" s="49">
        <v>0</v>
      </c>
      <c r="J167" s="49">
        <v>0</v>
      </c>
      <c r="K167" s="77">
        <v>0</v>
      </c>
      <c r="L167" s="6">
        <v>0</v>
      </c>
      <c r="M167" s="6">
        <v>0</v>
      </c>
      <c r="N167" s="11"/>
      <c r="O167" s="5"/>
    </row>
    <row r="168" spans="1:15" ht="63" x14ac:dyDescent="0.2">
      <c r="A168" s="24" t="s">
        <v>139</v>
      </c>
      <c r="B168" s="25" t="s">
        <v>74</v>
      </c>
      <c r="C168" s="19" t="s">
        <v>163</v>
      </c>
      <c r="D168" s="7">
        <f>SUM(D169+D170+D171+D172)</f>
        <v>77156.658960000001</v>
      </c>
      <c r="E168" s="7">
        <f t="shared" ref="E168:M168" si="64">SUM(E169+E170+E171+E172)</f>
        <v>5339</v>
      </c>
      <c r="F168" s="7">
        <f t="shared" si="64"/>
        <v>5050.8999999999996</v>
      </c>
      <c r="G168" s="7">
        <f t="shared" si="64"/>
        <v>5867</v>
      </c>
      <c r="H168" s="7">
        <f t="shared" si="64"/>
        <v>11510</v>
      </c>
      <c r="I168" s="53">
        <f t="shared" si="64"/>
        <v>9257.3709999999992</v>
      </c>
      <c r="J168" s="53">
        <f t="shared" si="64"/>
        <v>9090.3055999999997</v>
      </c>
      <c r="K168" s="78">
        <f>SUM(K169+K170+K171+K172)</f>
        <v>10182.282359999999</v>
      </c>
      <c r="L168" s="7">
        <f t="shared" si="64"/>
        <v>10409.9</v>
      </c>
      <c r="M168" s="7">
        <f t="shared" si="64"/>
        <v>10449.9</v>
      </c>
      <c r="N168" s="85">
        <v>27</v>
      </c>
      <c r="O168" s="5"/>
    </row>
    <row r="169" spans="1:15" ht="15.75" x14ac:dyDescent="0.2">
      <c r="A169" s="24"/>
      <c r="B169" s="29" t="s">
        <v>23</v>
      </c>
      <c r="C169" s="17"/>
      <c r="D169" s="6">
        <f>SUM(E169:M169)</f>
        <v>0</v>
      </c>
      <c r="E169" s="6">
        <v>0</v>
      </c>
      <c r="F169" s="6">
        <v>0</v>
      </c>
      <c r="G169" s="6">
        <v>0</v>
      </c>
      <c r="H169" s="6">
        <v>0</v>
      </c>
      <c r="I169" s="49">
        <v>0</v>
      </c>
      <c r="J169" s="49">
        <v>0</v>
      </c>
      <c r="K169" s="77">
        <v>0</v>
      </c>
      <c r="L169" s="6">
        <v>0</v>
      </c>
      <c r="M169" s="6">
        <v>0</v>
      </c>
      <c r="N169" s="11"/>
      <c r="O169" s="5"/>
    </row>
    <row r="170" spans="1:15" ht="15.75" x14ac:dyDescent="0.2">
      <c r="A170" s="24"/>
      <c r="B170" s="29" t="s">
        <v>24</v>
      </c>
      <c r="C170" s="17"/>
      <c r="D170" s="6">
        <f t="shared" ref="D170:D172" si="65">SUM(E170:M170)</f>
        <v>19168.865760000001</v>
      </c>
      <c r="E170" s="7">
        <v>3339</v>
      </c>
      <c r="F170" s="7">
        <v>3335</v>
      </c>
      <c r="G170" s="7">
        <v>3424</v>
      </c>
      <c r="H170" s="7">
        <f>4332-662</f>
        <v>3670</v>
      </c>
      <c r="I170" s="53">
        <f>4372-450.555-870-1531-746.278+882.449</f>
        <v>1656.616</v>
      </c>
      <c r="J170" s="53">
        <v>762.26976000000002</v>
      </c>
      <c r="K170" s="78">
        <f>849.324+100.656</f>
        <v>949.98</v>
      </c>
      <c r="L170" s="7">
        <v>996</v>
      </c>
      <c r="M170" s="7">
        <v>1036</v>
      </c>
      <c r="N170" s="11"/>
      <c r="O170" s="5"/>
    </row>
    <row r="171" spans="1:15" ht="15.75" x14ac:dyDescent="0.2">
      <c r="A171" s="24"/>
      <c r="B171" s="29" t="s">
        <v>25</v>
      </c>
      <c r="C171" s="17"/>
      <c r="D171" s="6">
        <f t="shared" si="65"/>
        <v>57987.7932</v>
      </c>
      <c r="E171" s="7">
        <v>2000</v>
      </c>
      <c r="F171" s="7">
        <v>1715.9</v>
      </c>
      <c r="G171" s="7">
        <v>2443</v>
      </c>
      <c r="H171" s="7">
        <f>7980-210+70</f>
        <v>7840</v>
      </c>
      <c r="I171" s="53">
        <f>8082.51-400.755-81</f>
        <v>7600.7550000000001</v>
      </c>
      <c r="J171" s="53">
        <v>8328.0358400000005</v>
      </c>
      <c r="K171" s="78">
        <v>9232.3023599999997</v>
      </c>
      <c r="L171" s="7">
        <v>9413.9</v>
      </c>
      <c r="M171" s="7">
        <v>9413.9</v>
      </c>
      <c r="N171" s="11"/>
      <c r="O171" s="5"/>
    </row>
    <row r="172" spans="1:15" ht="15.75" x14ac:dyDescent="0.2">
      <c r="A172" s="24"/>
      <c r="B172" s="29" t="s">
        <v>47</v>
      </c>
      <c r="C172" s="17"/>
      <c r="D172" s="6">
        <f t="shared" si="65"/>
        <v>0</v>
      </c>
      <c r="E172" s="6">
        <v>0</v>
      </c>
      <c r="F172" s="6">
        <v>0</v>
      </c>
      <c r="G172" s="6">
        <v>0</v>
      </c>
      <c r="H172" s="6">
        <v>0</v>
      </c>
      <c r="I172" s="49">
        <v>0</v>
      </c>
      <c r="J172" s="49">
        <v>0</v>
      </c>
      <c r="K172" s="77">
        <v>0</v>
      </c>
      <c r="L172" s="6">
        <v>0</v>
      </c>
      <c r="M172" s="6">
        <v>0</v>
      </c>
      <c r="N172" s="11"/>
      <c r="O172" s="5"/>
    </row>
    <row r="173" spans="1:15" ht="15.75" x14ac:dyDescent="0.25">
      <c r="A173" s="24"/>
      <c r="B173" s="29"/>
      <c r="C173" s="92" t="s">
        <v>75</v>
      </c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4"/>
      <c r="O173" s="5"/>
    </row>
    <row r="174" spans="1:15" ht="94.5" x14ac:dyDescent="0.2">
      <c r="A174" s="24" t="s">
        <v>76</v>
      </c>
      <c r="B174" s="29" t="s">
        <v>77</v>
      </c>
      <c r="C174" s="19" t="s">
        <v>163</v>
      </c>
      <c r="D174" s="6">
        <f>SUM(D175:D178)</f>
        <v>12975.631390000002</v>
      </c>
      <c r="E174" s="6">
        <f t="shared" ref="E174:M174" si="66">SUM(E175:E178)</f>
        <v>0</v>
      </c>
      <c r="F174" s="6">
        <f t="shared" si="66"/>
        <v>0</v>
      </c>
      <c r="G174" s="6">
        <f t="shared" si="66"/>
        <v>0</v>
      </c>
      <c r="H174" s="6">
        <f t="shared" si="66"/>
        <v>2690.22</v>
      </c>
      <c r="I174" s="49">
        <f t="shared" si="66"/>
        <v>1141.9950000000001</v>
      </c>
      <c r="J174" s="49">
        <f t="shared" si="66"/>
        <v>1720.2095999999999</v>
      </c>
      <c r="K174" s="77">
        <f>SUM(K175:K178)</f>
        <v>1816.8067900000001</v>
      </c>
      <c r="L174" s="6">
        <f t="shared" si="66"/>
        <v>2803.2</v>
      </c>
      <c r="M174" s="6">
        <f t="shared" si="66"/>
        <v>2803.2</v>
      </c>
      <c r="N174" s="85">
        <v>23</v>
      </c>
      <c r="O174" s="5"/>
    </row>
    <row r="175" spans="1:15" ht="15.75" x14ac:dyDescent="0.2">
      <c r="A175" s="24"/>
      <c r="B175" s="29" t="s">
        <v>23</v>
      </c>
      <c r="C175" s="17"/>
      <c r="D175" s="6">
        <f>SUM(E175:M175)</f>
        <v>0</v>
      </c>
      <c r="E175" s="6">
        <v>0</v>
      </c>
      <c r="F175" s="6">
        <v>0</v>
      </c>
      <c r="G175" s="6">
        <v>0</v>
      </c>
      <c r="H175" s="6">
        <v>0</v>
      </c>
      <c r="I175" s="49">
        <v>0</v>
      </c>
      <c r="J175" s="49">
        <v>0</v>
      </c>
      <c r="K175" s="77">
        <v>0</v>
      </c>
      <c r="L175" s="6">
        <v>0</v>
      </c>
      <c r="M175" s="6">
        <v>0</v>
      </c>
      <c r="N175" s="11"/>
      <c r="O175" s="5"/>
    </row>
    <row r="176" spans="1:15" ht="15.75" x14ac:dyDescent="0.2">
      <c r="A176" s="24"/>
      <c r="B176" s="29" t="s">
        <v>24</v>
      </c>
      <c r="C176" s="17"/>
      <c r="D176" s="6">
        <f t="shared" ref="D176:D178" si="67">SUM(E176:M176)</f>
        <v>0</v>
      </c>
      <c r="E176" s="6">
        <v>0</v>
      </c>
      <c r="F176" s="6">
        <v>0</v>
      </c>
      <c r="G176" s="6">
        <v>0</v>
      </c>
      <c r="H176" s="6">
        <v>0</v>
      </c>
      <c r="I176" s="49">
        <v>0</v>
      </c>
      <c r="J176" s="49">
        <v>0</v>
      </c>
      <c r="K176" s="77">
        <v>0</v>
      </c>
      <c r="L176" s="6">
        <v>0</v>
      </c>
      <c r="M176" s="6">
        <v>0</v>
      </c>
      <c r="N176" s="11"/>
      <c r="O176" s="5"/>
    </row>
    <row r="177" spans="1:15" ht="15.75" x14ac:dyDescent="0.2">
      <c r="A177" s="24"/>
      <c r="B177" s="29" t="s">
        <v>25</v>
      </c>
      <c r="C177" s="17"/>
      <c r="D177" s="6">
        <f>SUM(E177:M177)</f>
        <v>12975.631390000002</v>
      </c>
      <c r="E177" s="6">
        <v>0</v>
      </c>
      <c r="F177" s="6">
        <v>0</v>
      </c>
      <c r="G177" s="6">
        <v>0</v>
      </c>
      <c r="H177" s="6">
        <v>2690.22</v>
      </c>
      <c r="I177" s="49">
        <f>1220.2-78.205</f>
        <v>1141.9950000000001</v>
      </c>
      <c r="J177" s="49">
        <v>1720.2095999999999</v>
      </c>
      <c r="K177" s="77">
        <v>1816.8067900000001</v>
      </c>
      <c r="L177" s="6">
        <v>2803.2</v>
      </c>
      <c r="M177" s="6">
        <v>2803.2</v>
      </c>
      <c r="N177" s="11"/>
      <c r="O177" s="5"/>
    </row>
    <row r="178" spans="1:15" ht="15.75" x14ac:dyDescent="0.2">
      <c r="A178" s="24"/>
      <c r="B178" s="29" t="s">
        <v>47</v>
      </c>
      <c r="C178" s="17"/>
      <c r="D178" s="6">
        <f t="shared" si="67"/>
        <v>0</v>
      </c>
      <c r="E178" s="6">
        <v>0</v>
      </c>
      <c r="F178" s="6">
        <v>0</v>
      </c>
      <c r="G178" s="6">
        <v>0</v>
      </c>
      <c r="H178" s="6">
        <v>0</v>
      </c>
      <c r="I178" s="49">
        <v>0</v>
      </c>
      <c r="J178" s="49">
        <v>0</v>
      </c>
      <c r="K178" s="77">
        <v>0</v>
      </c>
      <c r="L178" s="6">
        <v>0</v>
      </c>
      <c r="M178" s="6">
        <v>0</v>
      </c>
      <c r="N178" s="11"/>
      <c r="O178" s="5"/>
    </row>
    <row r="179" spans="1:15" ht="15.75" x14ac:dyDescent="0.25">
      <c r="A179" s="24"/>
      <c r="B179" s="40"/>
      <c r="C179" s="92" t="s">
        <v>133</v>
      </c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4"/>
      <c r="O179" s="5"/>
    </row>
    <row r="180" spans="1:15" s="10" customFormat="1" ht="63" x14ac:dyDescent="0.2">
      <c r="A180" s="24" t="s">
        <v>132</v>
      </c>
      <c r="B180" s="38" t="s">
        <v>134</v>
      </c>
      <c r="C180" s="19" t="s">
        <v>163</v>
      </c>
      <c r="D180" s="6">
        <f>SUM(D181:D184)</f>
        <v>1579.482</v>
      </c>
      <c r="E180" s="6">
        <f t="shared" ref="E180:M180" si="68">SUM(E181:E184)</f>
        <v>0</v>
      </c>
      <c r="F180" s="6">
        <f t="shared" si="68"/>
        <v>0</v>
      </c>
      <c r="G180" s="6">
        <f t="shared" si="68"/>
        <v>0</v>
      </c>
      <c r="H180" s="6">
        <f t="shared" si="68"/>
        <v>0</v>
      </c>
      <c r="I180" s="49">
        <f t="shared" si="68"/>
        <v>1176.739</v>
      </c>
      <c r="J180" s="49">
        <f t="shared" si="68"/>
        <v>167.678</v>
      </c>
      <c r="K180" s="77">
        <f>SUM(K181:K184)</f>
        <v>235.065</v>
      </c>
      <c r="L180" s="6">
        <f t="shared" si="68"/>
        <v>0</v>
      </c>
      <c r="M180" s="6">
        <f t="shared" si="68"/>
        <v>0</v>
      </c>
      <c r="N180" s="85"/>
      <c r="O180" s="5"/>
    </row>
    <row r="181" spans="1:15" s="10" customFormat="1" ht="15.75" x14ac:dyDescent="0.2">
      <c r="A181" s="24"/>
      <c r="B181" s="38" t="s">
        <v>23</v>
      </c>
      <c r="C181" s="17"/>
      <c r="D181" s="6">
        <f>SUM(E181:M181)</f>
        <v>0</v>
      </c>
      <c r="E181" s="6">
        <v>0</v>
      </c>
      <c r="F181" s="6">
        <v>0</v>
      </c>
      <c r="G181" s="6">
        <v>0</v>
      </c>
      <c r="H181" s="6">
        <v>0</v>
      </c>
      <c r="I181" s="49">
        <v>0</v>
      </c>
      <c r="J181" s="49">
        <v>0</v>
      </c>
      <c r="K181" s="77">
        <v>0</v>
      </c>
      <c r="L181" s="6">
        <v>0</v>
      </c>
      <c r="M181" s="6">
        <v>0</v>
      </c>
      <c r="N181" s="11"/>
      <c r="O181" s="5"/>
    </row>
    <row r="182" spans="1:15" s="10" customFormat="1" ht="15.75" x14ac:dyDescent="0.2">
      <c r="A182" s="24"/>
      <c r="B182" s="38" t="s">
        <v>24</v>
      </c>
      <c r="C182" s="17"/>
      <c r="D182" s="6">
        <f t="shared" ref="D182" si="69">SUM(E182:M182)</f>
        <v>922.3900000000001</v>
      </c>
      <c r="E182" s="6">
        <v>0</v>
      </c>
      <c r="F182" s="6">
        <v>0</v>
      </c>
      <c r="G182" s="6">
        <v>0</v>
      </c>
      <c r="H182" s="6">
        <v>0</v>
      </c>
      <c r="I182" s="49">
        <f>450.555+244.429</f>
        <v>694.98400000000004</v>
      </c>
      <c r="J182" s="49">
        <v>119.73</v>
      </c>
      <c r="K182" s="77">
        <v>107.676</v>
      </c>
      <c r="L182" s="6">
        <v>0</v>
      </c>
      <c r="M182" s="6">
        <v>0</v>
      </c>
      <c r="N182" s="11"/>
      <c r="O182" s="5"/>
    </row>
    <row r="183" spans="1:15" s="10" customFormat="1" ht="15.75" x14ac:dyDescent="0.2">
      <c r="A183" s="24"/>
      <c r="B183" s="38" t="s">
        <v>25</v>
      </c>
      <c r="C183" s="17"/>
      <c r="D183" s="6">
        <f>SUM(E183:M183)</f>
        <v>657.09199999999998</v>
      </c>
      <c r="E183" s="6">
        <v>0</v>
      </c>
      <c r="F183" s="6">
        <v>0</v>
      </c>
      <c r="G183" s="6">
        <v>0</v>
      </c>
      <c r="H183" s="6">
        <v>0</v>
      </c>
      <c r="I183" s="49">
        <f>400.755+81</f>
        <v>481.755</v>
      </c>
      <c r="J183" s="49">
        <v>47.948</v>
      </c>
      <c r="K183" s="77">
        <v>127.389</v>
      </c>
      <c r="L183" s="6">
        <v>0</v>
      </c>
      <c r="M183" s="6">
        <v>0</v>
      </c>
      <c r="N183" s="11"/>
      <c r="O183" s="5"/>
    </row>
    <row r="184" spans="1:15" s="10" customFormat="1" ht="15.75" x14ac:dyDescent="0.2">
      <c r="A184" s="24"/>
      <c r="B184" s="38" t="s">
        <v>47</v>
      </c>
      <c r="C184" s="17"/>
      <c r="D184" s="6">
        <f t="shared" ref="D184" si="70">SUM(E184:M184)</f>
        <v>0</v>
      </c>
      <c r="E184" s="6">
        <v>0</v>
      </c>
      <c r="F184" s="6">
        <v>0</v>
      </c>
      <c r="G184" s="6">
        <v>0</v>
      </c>
      <c r="H184" s="6">
        <v>0</v>
      </c>
      <c r="I184" s="49">
        <v>0</v>
      </c>
      <c r="J184" s="49">
        <v>0</v>
      </c>
      <c r="K184" s="77">
        <v>0</v>
      </c>
      <c r="L184" s="6">
        <v>0</v>
      </c>
      <c r="M184" s="6">
        <v>0</v>
      </c>
      <c r="N184" s="11"/>
      <c r="O184" s="5"/>
    </row>
    <row r="185" spans="1:15" s="10" customFormat="1" ht="63" x14ac:dyDescent="0.2">
      <c r="A185" s="62" t="s">
        <v>78</v>
      </c>
      <c r="B185" s="58" t="s">
        <v>79</v>
      </c>
      <c r="C185" s="59"/>
      <c r="D185" s="60">
        <f t="shared" ref="D185:G185" si="71">SUM(D186:D189)</f>
        <v>703573.59609000012</v>
      </c>
      <c r="E185" s="60">
        <f t="shared" si="71"/>
        <v>50488.750000000007</v>
      </c>
      <c r="F185" s="60">
        <f t="shared" si="71"/>
        <v>60810.3</v>
      </c>
      <c r="G185" s="60">
        <f t="shared" si="71"/>
        <v>65638.179999999993</v>
      </c>
      <c r="H185" s="60">
        <f>SUM(H186:H189)</f>
        <v>99960.414000000004</v>
      </c>
      <c r="I185" s="60">
        <f>SUM(I186:I189)</f>
        <v>69554.900000000009</v>
      </c>
      <c r="J185" s="60">
        <f t="shared" ref="J185:M185" si="72">SUM(J186:J189)</f>
        <v>94302.820399999997</v>
      </c>
      <c r="K185" s="60">
        <f t="shared" si="72"/>
        <v>104597.22069</v>
      </c>
      <c r="L185" s="60">
        <f t="shared" si="72"/>
        <v>80515.870999999999</v>
      </c>
      <c r="M185" s="60">
        <f t="shared" si="72"/>
        <v>77705.14</v>
      </c>
      <c r="N185" s="61"/>
      <c r="O185" s="5"/>
    </row>
    <row r="186" spans="1:15" s="10" customFormat="1" ht="15.75" x14ac:dyDescent="0.2">
      <c r="A186" s="24"/>
      <c r="B186" s="4" t="s">
        <v>23</v>
      </c>
      <c r="C186" s="17"/>
      <c r="D186" s="11">
        <f>SUM(D191+D196+D201)</f>
        <v>0</v>
      </c>
      <c r="E186" s="11">
        <f>SUM(E191+E196+E201)</f>
        <v>0</v>
      </c>
      <c r="F186" s="11">
        <f t="shared" ref="D186:M189" si="73">SUM(F191+F196+F201)</f>
        <v>0</v>
      </c>
      <c r="G186" s="11">
        <f t="shared" si="73"/>
        <v>0</v>
      </c>
      <c r="H186" s="11">
        <f t="shared" si="73"/>
        <v>0</v>
      </c>
      <c r="I186" s="54">
        <f t="shared" si="73"/>
        <v>0</v>
      </c>
      <c r="J186" s="54">
        <f t="shared" si="73"/>
        <v>0</v>
      </c>
      <c r="K186" s="61">
        <f t="shared" si="73"/>
        <v>0</v>
      </c>
      <c r="L186" s="11">
        <f t="shared" si="73"/>
        <v>0</v>
      </c>
      <c r="M186" s="11">
        <f t="shared" si="73"/>
        <v>0</v>
      </c>
      <c r="N186" s="11"/>
      <c r="O186" s="5"/>
    </row>
    <row r="187" spans="1:15" s="10" customFormat="1" ht="15.75" x14ac:dyDescent="0.2">
      <c r="A187" s="24"/>
      <c r="B187" s="4" t="s">
        <v>24</v>
      </c>
      <c r="C187" s="17"/>
      <c r="D187" s="11">
        <f>SUM(D192+D197+D202)</f>
        <v>860.58400000000006</v>
      </c>
      <c r="E187" s="11">
        <f>SUM(E192+E197+E202)</f>
        <v>164.3</v>
      </c>
      <c r="F187" s="11">
        <f t="shared" si="73"/>
        <v>0</v>
      </c>
      <c r="G187" s="11">
        <f t="shared" si="73"/>
        <v>0</v>
      </c>
      <c r="H187" s="11">
        <f t="shared" si="73"/>
        <v>0</v>
      </c>
      <c r="I187" s="54">
        <f t="shared" si="73"/>
        <v>432.6</v>
      </c>
      <c r="J187" s="54">
        <f t="shared" si="73"/>
        <v>0</v>
      </c>
      <c r="K187" s="61">
        <f t="shared" si="73"/>
        <v>263.68400000000003</v>
      </c>
      <c r="L187" s="11">
        <f t="shared" si="73"/>
        <v>0</v>
      </c>
      <c r="M187" s="11">
        <f t="shared" si="73"/>
        <v>0</v>
      </c>
      <c r="N187" s="11"/>
      <c r="O187" s="5"/>
    </row>
    <row r="188" spans="1:15" s="10" customFormat="1" ht="15.75" x14ac:dyDescent="0.2">
      <c r="A188" s="24"/>
      <c r="B188" s="4" t="s">
        <v>25</v>
      </c>
      <c r="C188" s="17"/>
      <c r="D188" s="9">
        <f>SUM(D193+D198+D203)</f>
        <v>702713.01209000009</v>
      </c>
      <c r="E188" s="9">
        <f t="shared" si="73"/>
        <v>50324.450000000004</v>
      </c>
      <c r="F188" s="9">
        <f t="shared" si="73"/>
        <v>60810.3</v>
      </c>
      <c r="G188" s="9">
        <f>SUM(G193+G198+G203)</f>
        <v>65638.179999999993</v>
      </c>
      <c r="H188" s="9">
        <f t="shared" si="73"/>
        <v>99960.414000000004</v>
      </c>
      <c r="I188" s="55">
        <f t="shared" si="73"/>
        <v>69122.3</v>
      </c>
      <c r="J188" s="55">
        <f t="shared" si="73"/>
        <v>94302.820399999997</v>
      </c>
      <c r="K188" s="79">
        <f t="shared" si="73"/>
        <v>104333.53669000001</v>
      </c>
      <c r="L188" s="9">
        <f t="shared" si="73"/>
        <v>80515.870999999999</v>
      </c>
      <c r="M188" s="9">
        <f t="shared" si="73"/>
        <v>77705.14</v>
      </c>
      <c r="N188" s="11"/>
      <c r="O188" s="5"/>
    </row>
    <row r="189" spans="1:15" s="10" customFormat="1" ht="15.75" x14ac:dyDescent="0.2">
      <c r="A189" s="24"/>
      <c r="B189" s="4" t="s">
        <v>26</v>
      </c>
      <c r="C189" s="17"/>
      <c r="D189" s="11">
        <f t="shared" si="73"/>
        <v>0</v>
      </c>
      <c r="E189" s="11">
        <f t="shared" si="73"/>
        <v>0</v>
      </c>
      <c r="F189" s="11">
        <f t="shared" si="73"/>
        <v>0</v>
      </c>
      <c r="G189" s="11">
        <f t="shared" si="73"/>
        <v>0</v>
      </c>
      <c r="H189" s="11">
        <f t="shared" si="73"/>
        <v>0</v>
      </c>
      <c r="I189" s="54">
        <f t="shared" si="73"/>
        <v>0</v>
      </c>
      <c r="J189" s="54">
        <f t="shared" si="73"/>
        <v>0</v>
      </c>
      <c r="K189" s="61">
        <f t="shared" si="73"/>
        <v>0</v>
      </c>
      <c r="L189" s="11">
        <f t="shared" si="73"/>
        <v>0</v>
      </c>
      <c r="M189" s="11">
        <f t="shared" si="73"/>
        <v>0</v>
      </c>
      <c r="N189" s="11"/>
      <c r="O189" s="5"/>
    </row>
    <row r="190" spans="1:15" s="10" customFormat="1" ht="47.25" x14ac:dyDescent="0.2">
      <c r="A190" s="24" t="s">
        <v>80</v>
      </c>
      <c r="B190" s="25" t="s">
        <v>36</v>
      </c>
      <c r="C190" s="17"/>
      <c r="D190" s="11">
        <f t="shared" ref="D190:M190" si="74">SUM(D191+D192+D193+D194)</f>
        <v>0</v>
      </c>
      <c r="E190" s="11">
        <f t="shared" si="74"/>
        <v>0</v>
      </c>
      <c r="F190" s="11">
        <f t="shared" si="74"/>
        <v>0</v>
      </c>
      <c r="G190" s="11">
        <f t="shared" si="74"/>
        <v>0</v>
      </c>
      <c r="H190" s="11">
        <f t="shared" si="74"/>
        <v>0</v>
      </c>
      <c r="I190" s="54">
        <f t="shared" si="74"/>
        <v>0</v>
      </c>
      <c r="J190" s="54">
        <f t="shared" si="74"/>
        <v>0</v>
      </c>
      <c r="K190" s="61">
        <f t="shared" si="74"/>
        <v>0</v>
      </c>
      <c r="L190" s="11">
        <f t="shared" si="74"/>
        <v>0</v>
      </c>
      <c r="M190" s="11">
        <f t="shared" si="74"/>
        <v>0</v>
      </c>
      <c r="N190" s="11"/>
      <c r="O190" s="5"/>
    </row>
    <row r="191" spans="1:15" s="10" customFormat="1" ht="15.75" x14ac:dyDescent="0.2">
      <c r="A191" s="24"/>
      <c r="B191" s="4" t="s">
        <v>23</v>
      </c>
      <c r="C191" s="17"/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54">
        <v>0</v>
      </c>
      <c r="J191" s="54">
        <v>0</v>
      </c>
      <c r="K191" s="61">
        <v>0</v>
      </c>
      <c r="L191" s="11">
        <v>0</v>
      </c>
      <c r="M191" s="11">
        <v>0</v>
      </c>
      <c r="N191" s="11"/>
      <c r="O191" s="5"/>
    </row>
    <row r="192" spans="1:15" s="10" customFormat="1" ht="15.75" x14ac:dyDescent="0.2">
      <c r="A192" s="24"/>
      <c r="B192" s="4" t="s">
        <v>24</v>
      </c>
      <c r="C192" s="17"/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54">
        <v>0</v>
      </c>
      <c r="J192" s="54">
        <v>0</v>
      </c>
      <c r="K192" s="61">
        <v>0</v>
      </c>
      <c r="L192" s="11">
        <v>0</v>
      </c>
      <c r="M192" s="11">
        <v>0</v>
      </c>
      <c r="N192" s="11"/>
      <c r="O192" s="5"/>
    </row>
    <row r="193" spans="1:15" s="10" customFormat="1" ht="15.75" x14ac:dyDescent="0.2">
      <c r="A193" s="24"/>
      <c r="B193" s="4" t="s">
        <v>25</v>
      </c>
      <c r="C193" s="17"/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54">
        <v>0</v>
      </c>
      <c r="J193" s="54">
        <v>0</v>
      </c>
      <c r="K193" s="61">
        <v>0</v>
      </c>
      <c r="L193" s="11">
        <v>0</v>
      </c>
      <c r="M193" s="11">
        <v>0</v>
      </c>
      <c r="N193" s="11"/>
      <c r="O193" s="5"/>
    </row>
    <row r="194" spans="1:15" s="10" customFormat="1" ht="15.75" x14ac:dyDescent="0.2">
      <c r="A194" s="24"/>
      <c r="B194" s="4" t="s">
        <v>26</v>
      </c>
      <c r="C194" s="17"/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54">
        <v>0</v>
      </c>
      <c r="J194" s="54">
        <v>0</v>
      </c>
      <c r="K194" s="61">
        <v>0</v>
      </c>
      <c r="L194" s="11">
        <v>0</v>
      </c>
      <c r="M194" s="11">
        <v>0</v>
      </c>
      <c r="N194" s="11"/>
      <c r="O194" s="5"/>
    </row>
    <row r="195" spans="1:15" s="10" customFormat="1" ht="63" x14ac:dyDescent="0.2">
      <c r="A195" s="24" t="s">
        <v>81</v>
      </c>
      <c r="B195" s="25" t="s">
        <v>40</v>
      </c>
      <c r="C195" s="17"/>
      <c r="D195" s="11">
        <f t="shared" ref="D195:M195" si="75">SUM(D196+D197+D198+D199)</f>
        <v>0</v>
      </c>
      <c r="E195" s="11">
        <f t="shared" si="75"/>
        <v>0</v>
      </c>
      <c r="F195" s="11">
        <f t="shared" si="75"/>
        <v>0</v>
      </c>
      <c r="G195" s="11">
        <f t="shared" si="75"/>
        <v>0</v>
      </c>
      <c r="H195" s="11">
        <f t="shared" si="75"/>
        <v>0</v>
      </c>
      <c r="I195" s="54">
        <f t="shared" si="75"/>
        <v>0</v>
      </c>
      <c r="J195" s="54">
        <f t="shared" si="75"/>
        <v>0</v>
      </c>
      <c r="K195" s="61">
        <f t="shared" si="75"/>
        <v>0</v>
      </c>
      <c r="L195" s="11">
        <f t="shared" si="75"/>
        <v>0</v>
      </c>
      <c r="M195" s="11">
        <f t="shared" si="75"/>
        <v>0</v>
      </c>
      <c r="N195" s="11"/>
      <c r="O195" s="5"/>
    </row>
    <row r="196" spans="1:15" s="10" customFormat="1" ht="15.75" x14ac:dyDescent="0.2">
      <c r="A196" s="24"/>
      <c r="B196" s="4" t="s">
        <v>23</v>
      </c>
      <c r="C196" s="17"/>
      <c r="D196" s="11">
        <f>SUM(E196:M196)</f>
        <v>0</v>
      </c>
      <c r="E196" s="11">
        <v>0</v>
      </c>
      <c r="F196" s="11">
        <v>0</v>
      </c>
      <c r="G196" s="11">
        <v>0</v>
      </c>
      <c r="H196" s="11">
        <v>0</v>
      </c>
      <c r="I196" s="54">
        <v>0</v>
      </c>
      <c r="J196" s="54">
        <v>0</v>
      </c>
      <c r="K196" s="61">
        <v>0</v>
      </c>
      <c r="L196" s="11">
        <v>0</v>
      </c>
      <c r="M196" s="11">
        <v>0</v>
      </c>
      <c r="N196" s="11"/>
      <c r="O196" s="5"/>
    </row>
    <row r="197" spans="1:15" s="10" customFormat="1" ht="15.75" x14ac:dyDescent="0.2">
      <c r="A197" s="24"/>
      <c r="B197" s="4" t="s">
        <v>24</v>
      </c>
      <c r="C197" s="17"/>
      <c r="D197" s="11">
        <f t="shared" ref="D197:D199" si="76">SUM(E197:M197)</f>
        <v>0</v>
      </c>
      <c r="E197" s="11">
        <v>0</v>
      </c>
      <c r="F197" s="11">
        <v>0</v>
      </c>
      <c r="G197" s="11">
        <v>0</v>
      </c>
      <c r="H197" s="11">
        <v>0</v>
      </c>
      <c r="I197" s="54">
        <v>0</v>
      </c>
      <c r="J197" s="54">
        <v>0</v>
      </c>
      <c r="K197" s="61">
        <v>0</v>
      </c>
      <c r="L197" s="11">
        <v>0</v>
      </c>
      <c r="M197" s="11">
        <v>0</v>
      </c>
      <c r="N197" s="11"/>
      <c r="O197" s="5"/>
    </row>
    <row r="198" spans="1:15" s="10" customFormat="1" ht="15.75" x14ac:dyDescent="0.2">
      <c r="A198" s="24"/>
      <c r="B198" s="4" t="s">
        <v>25</v>
      </c>
      <c r="C198" s="17"/>
      <c r="D198" s="11">
        <f t="shared" si="76"/>
        <v>0</v>
      </c>
      <c r="E198" s="11">
        <v>0</v>
      </c>
      <c r="F198" s="11">
        <v>0</v>
      </c>
      <c r="G198" s="11">
        <v>0</v>
      </c>
      <c r="H198" s="11">
        <v>0</v>
      </c>
      <c r="I198" s="54">
        <v>0</v>
      </c>
      <c r="J198" s="54">
        <v>0</v>
      </c>
      <c r="K198" s="61">
        <v>0</v>
      </c>
      <c r="L198" s="11">
        <v>0</v>
      </c>
      <c r="M198" s="11">
        <v>0</v>
      </c>
      <c r="N198" s="11"/>
      <c r="O198" s="5"/>
    </row>
    <row r="199" spans="1:15" s="10" customFormat="1" ht="15.75" x14ac:dyDescent="0.2">
      <c r="A199" s="24"/>
      <c r="B199" s="4" t="s">
        <v>26</v>
      </c>
      <c r="C199" s="17"/>
      <c r="D199" s="11">
        <f t="shared" si="76"/>
        <v>0</v>
      </c>
      <c r="E199" s="11">
        <v>0</v>
      </c>
      <c r="F199" s="11">
        <v>0</v>
      </c>
      <c r="G199" s="11">
        <v>0</v>
      </c>
      <c r="H199" s="11">
        <v>0</v>
      </c>
      <c r="I199" s="54">
        <v>0</v>
      </c>
      <c r="J199" s="54">
        <v>0</v>
      </c>
      <c r="K199" s="61">
        <v>0</v>
      </c>
      <c r="L199" s="11">
        <v>0</v>
      </c>
      <c r="M199" s="11">
        <v>0</v>
      </c>
      <c r="N199" s="11"/>
      <c r="O199" s="5"/>
    </row>
    <row r="200" spans="1:15" s="10" customFormat="1" ht="39" customHeight="1" x14ac:dyDescent="0.2">
      <c r="A200" s="24" t="s">
        <v>82</v>
      </c>
      <c r="B200" s="25" t="s">
        <v>42</v>
      </c>
      <c r="C200" s="17"/>
      <c r="D200" s="7">
        <f>SUM(D201:D204)</f>
        <v>703573.59609000012</v>
      </c>
      <c r="E200" s="7">
        <f>SUM(E201:E204)</f>
        <v>50488.750000000007</v>
      </c>
      <c r="F200" s="7">
        <f t="shared" ref="F200:M200" si="77">SUM(F201:F204)</f>
        <v>60810.3</v>
      </c>
      <c r="G200" s="7">
        <f t="shared" si="77"/>
        <v>65638.179999999993</v>
      </c>
      <c r="H200" s="7">
        <f t="shared" si="77"/>
        <v>99960.414000000004</v>
      </c>
      <c r="I200" s="53">
        <f t="shared" si="77"/>
        <v>69554.900000000009</v>
      </c>
      <c r="J200" s="53">
        <f t="shared" si="77"/>
        <v>94302.820399999997</v>
      </c>
      <c r="K200" s="83">
        <f t="shared" si="77"/>
        <v>104597.22069</v>
      </c>
      <c r="L200" s="7">
        <f t="shared" si="77"/>
        <v>80515.870999999999</v>
      </c>
      <c r="M200" s="7">
        <f t="shared" si="77"/>
        <v>77705.14</v>
      </c>
      <c r="N200" s="11"/>
      <c r="O200" s="5"/>
    </row>
    <row r="201" spans="1:15" s="10" customFormat="1" ht="15.75" x14ac:dyDescent="0.2">
      <c r="A201" s="24"/>
      <c r="B201" s="4" t="s">
        <v>23</v>
      </c>
      <c r="C201" s="17"/>
      <c r="D201" s="6">
        <f>SUM(D208+D213+D224+D235)</f>
        <v>0</v>
      </c>
      <c r="E201" s="6">
        <f t="shared" ref="E201:M201" si="78">SUM(E208+E213+E224)</f>
        <v>0</v>
      </c>
      <c r="F201" s="6">
        <f t="shared" si="78"/>
        <v>0</v>
      </c>
      <c r="G201" s="6">
        <f t="shared" si="78"/>
        <v>0</v>
      </c>
      <c r="H201" s="6">
        <f t="shared" si="78"/>
        <v>0</v>
      </c>
      <c r="I201" s="49">
        <f t="shared" si="78"/>
        <v>0</v>
      </c>
      <c r="J201" s="49">
        <f t="shared" si="78"/>
        <v>0</v>
      </c>
      <c r="K201" s="77">
        <f t="shared" si="78"/>
        <v>0</v>
      </c>
      <c r="L201" s="6">
        <f t="shared" si="78"/>
        <v>0</v>
      </c>
      <c r="M201" s="6">
        <f t="shared" si="78"/>
        <v>0</v>
      </c>
      <c r="N201" s="11"/>
      <c r="O201" s="5"/>
    </row>
    <row r="202" spans="1:15" s="10" customFormat="1" ht="17.25" customHeight="1" x14ac:dyDescent="0.2">
      <c r="A202" s="24"/>
      <c r="B202" s="4" t="s">
        <v>24</v>
      </c>
      <c r="C202" s="17"/>
      <c r="D202" s="6">
        <f>SUM(D209+D214+D225+D236+D230)</f>
        <v>860.58400000000006</v>
      </c>
      <c r="E202" s="6">
        <f>SUM(E209+E214+E225+E236)</f>
        <v>164.3</v>
      </c>
      <c r="F202" s="6">
        <f>SUM(F209+F214+F225+F236)</f>
        <v>0</v>
      </c>
      <c r="G202" s="6">
        <f>SUM(G209+G214+G225+G236)</f>
        <v>0</v>
      </c>
      <c r="H202" s="6">
        <f>SUM(H209+H214+H225+H236)</f>
        <v>0</v>
      </c>
      <c r="I202" s="49">
        <f>SUM(I209+I214+I225+I236+I230)</f>
        <v>432.6</v>
      </c>
      <c r="J202" s="49">
        <f>SUM(J209+J214+J225+J236)</f>
        <v>0</v>
      </c>
      <c r="K202" s="77">
        <f>SUM(K209+K214+K225+K236)</f>
        <v>263.68400000000003</v>
      </c>
      <c r="L202" s="6">
        <f>SUM(L209+L214+L225+L236)</f>
        <v>0</v>
      </c>
      <c r="M202" s="6">
        <f>SUM(M209+M214+M225+M236)</f>
        <v>0</v>
      </c>
      <c r="N202" s="11"/>
      <c r="O202" s="5"/>
    </row>
    <row r="203" spans="1:15" s="10" customFormat="1" ht="15.75" x14ac:dyDescent="0.2">
      <c r="A203" s="24"/>
      <c r="B203" s="4" t="s">
        <v>25</v>
      </c>
      <c r="C203" s="17"/>
      <c r="D203" s="6">
        <f>SUM(D210+D215+D226+D237+D243+D220)</f>
        <v>702713.01209000009</v>
      </c>
      <c r="E203" s="6">
        <f>SUM(E210+E215+E226+E237+E220)</f>
        <v>50324.450000000004</v>
      </c>
      <c r="F203" s="6">
        <f>SUM(F210+F215+F226+F237+F220)</f>
        <v>60810.3</v>
      </c>
      <c r="G203" s="6">
        <f>SUM(G210+G215+G226+G237+G220)</f>
        <v>65638.179999999993</v>
      </c>
      <c r="H203" s="6">
        <f>SUM(H210+H215+H226+H237+H220)</f>
        <v>99960.414000000004</v>
      </c>
      <c r="I203" s="6">
        <f t="shared" ref="I203:M203" si="79">SUM(I210+I215+I226+I237+I220)</f>
        <v>69122.3</v>
      </c>
      <c r="J203" s="6">
        <f t="shared" si="79"/>
        <v>94302.820399999997</v>
      </c>
      <c r="K203" s="77">
        <f t="shared" si="79"/>
        <v>104333.53669000001</v>
      </c>
      <c r="L203" s="6">
        <f t="shared" si="79"/>
        <v>80515.870999999999</v>
      </c>
      <c r="M203" s="6">
        <f t="shared" si="79"/>
        <v>77705.14</v>
      </c>
      <c r="N203" s="11"/>
      <c r="O203" s="5"/>
    </row>
    <row r="204" spans="1:15" s="10" customFormat="1" ht="15.75" x14ac:dyDescent="0.2">
      <c r="A204" s="24"/>
      <c r="B204" s="4" t="s">
        <v>26</v>
      </c>
      <c r="C204" s="17"/>
      <c r="D204" s="6">
        <f t="shared" ref="D204:M204" si="80">SUM(D211+D216+D227+D238)</f>
        <v>0</v>
      </c>
      <c r="E204" s="6">
        <f t="shared" si="80"/>
        <v>0</v>
      </c>
      <c r="F204" s="6">
        <f t="shared" si="80"/>
        <v>0</v>
      </c>
      <c r="G204" s="6">
        <f t="shared" si="80"/>
        <v>0</v>
      </c>
      <c r="H204" s="6">
        <f t="shared" si="80"/>
        <v>0</v>
      </c>
      <c r="I204" s="49">
        <f t="shared" si="80"/>
        <v>0</v>
      </c>
      <c r="J204" s="49">
        <f t="shared" si="80"/>
        <v>0</v>
      </c>
      <c r="K204" s="77">
        <f t="shared" si="80"/>
        <v>0</v>
      </c>
      <c r="L204" s="6">
        <f t="shared" si="80"/>
        <v>0</v>
      </c>
      <c r="M204" s="6">
        <f t="shared" si="80"/>
        <v>0</v>
      </c>
      <c r="N204" s="11"/>
      <c r="O204" s="5"/>
    </row>
    <row r="205" spans="1:15" s="10" customFormat="1" ht="15.75" x14ac:dyDescent="0.2">
      <c r="A205" s="24"/>
      <c r="B205" s="27"/>
      <c r="C205" s="89" t="s">
        <v>83</v>
      </c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1"/>
      <c r="O205" s="5"/>
    </row>
    <row r="206" spans="1:15" s="10" customFormat="1" ht="15.75" x14ac:dyDescent="0.2">
      <c r="A206" s="24"/>
      <c r="B206" s="27"/>
      <c r="C206" s="89" t="s">
        <v>84</v>
      </c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1"/>
      <c r="O206" s="5"/>
    </row>
    <row r="207" spans="1:15" s="10" customFormat="1" ht="112.5" customHeight="1" x14ac:dyDescent="0.2">
      <c r="A207" s="24" t="s">
        <v>85</v>
      </c>
      <c r="B207" s="30" t="s">
        <v>86</v>
      </c>
      <c r="C207" s="19" t="s">
        <v>160</v>
      </c>
      <c r="D207" s="7">
        <f>SUM(D208+D209+D210+D211)</f>
        <v>545856.74459999998</v>
      </c>
      <c r="E207" s="7">
        <f t="shared" ref="E207:M207" si="81">SUM(E208+E209+E210+E211)</f>
        <v>46160.850000000006</v>
      </c>
      <c r="F207" s="7">
        <f t="shared" si="81"/>
        <v>50900.3</v>
      </c>
      <c r="G207" s="7">
        <f t="shared" si="81"/>
        <v>52505.7</v>
      </c>
      <c r="H207" s="7">
        <f t="shared" si="81"/>
        <v>58341.392999999996</v>
      </c>
      <c r="I207" s="53">
        <f t="shared" si="81"/>
        <v>59811.3</v>
      </c>
      <c r="J207" s="53">
        <f t="shared" si="81"/>
        <v>61349.703600000001</v>
      </c>
      <c r="K207" s="78">
        <f t="shared" si="81"/>
        <v>64566.487000000001</v>
      </c>
      <c r="L207" s="7">
        <f t="shared" si="81"/>
        <v>74515.870999999999</v>
      </c>
      <c r="M207" s="7">
        <f t="shared" si="81"/>
        <v>77705.14</v>
      </c>
      <c r="N207" s="85">
        <v>33</v>
      </c>
      <c r="O207" s="5"/>
    </row>
    <row r="208" spans="1:15" s="10" customFormat="1" ht="15.75" x14ac:dyDescent="0.2">
      <c r="A208" s="24"/>
      <c r="B208" s="4" t="s">
        <v>23</v>
      </c>
      <c r="C208" s="17"/>
      <c r="D208" s="6">
        <f>SUM(E208:M208)</f>
        <v>0</v>
      </c>
      <c r="E208" s="6">
        <v>0</v>
      </c>
      <c r="F208" s="6">
        <v>0</v>
      </c>
      <c r="G208" s="6">
        <v>0</v>
      </c>
      <c r="H208" s="6">
        <v>0</v>
      </c>
      <c r="I208" s="49">
        <v>0</v>
      </c>
      <c r="J208" s="49">
        <v>0</v>
      </c>
      <c r="K208" s="77">
        <v>0</v>
      </c>
      <c r="L208" s="6">
        <v>0</v>
      </c>
      <c r="M208" s="6">
        <v>0</v>
      </c>
      <c r="N208" s="11"/>
      <c r="O208" s="5"/>
    </row>
    <row r="209" spans="1:15" s="10" customFormat="1" ht="15.75" x14ac:dyDescent="0.2">
      <c r="A209" s="24"/>
      <c r="B209" s="4" t="s">
        <v>24</v>
      </c>
      <c r="C209" s="17"/>
      <c r="D209" s="6">
        <f t="shared" ref="D209:D211" si="82">SUM(E209:M209)</f>
        <v>427.98400000000004</v>
      </c>
      <c r="E209" s="6">
        <v>164.3</v>
      </c>
      <c r="F209" s="6">
        <v>0</v>
      </c>
      <c r="G209" s="6">
        <v>0</v>
      </c>
      <c r="H209" s="6">
        <v>0</v>
      </c>
      <c r="I209" s="49">
        <v>0</v>
      </c>
      <c r="J209" s="49">
        <v>0</v>
      </c>
      <c r="K209" s="77">
        <v>263.68400000000003</v>
      </c>
      <c r="L209" s="6">
        <v>0</v>
      </c>
      <c r="M209" s="6">
        <v>0</v>
      </c>
      <c r="N209" s="11"/>
      <c r="O209" s="5"/>
    </row>
    <row r="210" spans="1:15" s="10" customFormat="1" ht="15.75" x14ac:dyDescent="0.2">
      <c r="A210" s="24"/>
      <c r="B210" s="4" t="s">
        <v>25</v>
      </c>
      <c r="C210" s="17"/>
      <c r="D210" s="6">
        <f>SUM(E210:M210)</f>
        <v>545428.76059999992</v>
      </c>
      <c r="E210" s="7">
        <v>45996.55</v>
      </c>
      <c r="F210" s="7">
        <v>50900.3</v>
      </c>
      <c r="G210" s="7">
        <f>52008.1+687.5+181.1-371</f>
        <v>52505.7</v>
      </c>
      <c r="H210" s="7">
        <f>57813.6+215.5+312.293</f>
        <v>58341.392999999996</v>
      </c>
      <c r="I210" s="53">
        <v>59811.3</v>
      </c>
      <c r="J210" s="53">
        <v>61349.703600000001</v>
      </c>
      <c r="K210" s="78">
        <v>64302.803</v>
      </c>
      <c r="L210" s="7">
        <v>74515.870999999999</v>
      </c>
      <c r="M210" s="7">
        <v>77705.14</v>
      </c>
      <c r="N210" s="11"/>
      <c r="O210" s="5"/>
    </row>
    <row r="211" spans="1:15" s="10" customFormat="1" ht="15.75" x14ac:dyDescent="0.2">
      <c r="A211" s="24"/>
      <c r="B211" s="4" t="s">
        <v>26</v>
      </c>
      <c r="C211" s="17"/>
      <c r="D211" s="6">
        <f t="shared" si="82"/>
        <v>0</v>
      </c>
      <c r="E211" s="6">
        <v>0</v>
      </c>
      <c r="F211" s="6">
        <v>0</v>
      </c>
      <c r="G211" s="6">
        <v>0</v>
      </c>
      <c r="H211" s="6">
        <v>0</v>
      </c>
      <c r="I211" s="49">
        <v>0</v>
      </c>
      <c r="J211" s="49">
        <v>0</v>
      </c>
      <c r="K211" s="77">
        <v>0</v>
      </c>
      <c r="L211" s="6">
        <v>0</v>
      </c>
      <c r="M211" s="6">
        <v>0</v>
      </c>
      <c r="N211" s="11"/>
      <c r="O211" s="5"/>
    </row>
    <row r="212" spans="1:15" s="10" customFormat="1" ht="94.5" x14ac:dyDescent="0.2">
      <c r="A212" s="24" t="s">
        <v>87</v>
      </c>
      <c r="B212" s="26" t="s">
        <v>156</v>
      </c>
      <c r="C212" s="19" t="s">
        <v>160</v>
      </c>
      <c r="D212" s="7">
        <f t="shared" ref="D212:M212" si="83">SUM(D213+D214+D215+D216)</f>
        <v>600</v>
      </c>
      <c r="E212" s="7">
        <f t="shared" si="83"/>
        <v>0</v>
      </c>
      <c r="F212" s="7">
        <f t="shared" si="83"/>
        <v>0</v>
      </c>
      <c r="G212" s="7">
        <f t="shared" si="83"/>
        <v>0</v>
      </c>
      <c r="H212" s="7">
        <f t="shared" si="83"/>
        <v>0</v>
      </c>
      <c r="I212" s="53">
        <f t="shared" si="83"/>
        <v>0</v>
      </c>
      <c r="J212" s="53">
        <f t="shared" si="83"/>
        <v>0</v>
      </c>
      <c r="K212" s="78">
        <f t="shared" si="83"/>
        <v>600</v>
      </c>
      <c r="L212" s="7">
        <f t="shared" si="83"/>
        <v>0</v>
      </c>
      <c r="M212" s="7">
        <f t="shared" si="83"/>
        <v>0</v>
      </c>
      <c r="N212" s="85">
        <v>32</v>
      </c>
      <c r="O212" s="5"/>
    </row>
    <row r="213" spans="1:15" s="10" customFormat="1" ht="15.75" x14ac:dyDescent="0.2">
      <c r="A213" s="24"/>
      <c r="B213" s="4" t="s">
        <v>23</v>
      </c>
      <c r="C213" s="17"/>
      <c r="D213" s="6">
        <f>SUM(E213:M213)</f>
        <v>0</v>
      </c>
      <c r="E213" s="6">
        <v>0</v>
      </c>
      <c r="F213" s="6">
        <v>0</v>
      </c>
      <c r="G213" s="6">
        <v>0</v>
      </c>
      <c r="H213" s="6">
        <v>0</v>
      </c>
      <c r="I213" s="49">
        <v>0</v>
      </c>
      <c r="J213" s="49">
        <v>0</v>
      </c>
      <c r="K213" s="77">
        <v>0</v>
      </c>
      <c r="L213" s="6">
        <v>0</v>
      </c>
      <c r="M213" s="6">
        <v>0</v>
      </c>
      <c r="N213" s="11"/>
      <c r="O213" s="5"/>
    </row>
    <row r="214" spans="1:15" s="10" customFormat="1" ht="15.75" x14ac:dyDescent="0.2">
      <c r="A214" s="24"/>
      <c r="B214" s="4" t="s">
        <v>24</v>
      </c>
      <c r="C214" s="17"/>
      <c r="D214" s="6">
        <f t="shared" ref="D214:D216" si="84">SUM(E214:M214)</f>
        <v>0</v>
      </c>
      <c r="E214" s="6">
        <v>0</v>
      </c>
      <c r="F214" s="6">
        <v>0</v>
      </c>
      <c r="G214" s="6">
        <v>0</v>
      </c>
      <c r="H214" s="6">
        <v>0</v>
      </c>
      <c r="I214" s="49">
        <v>0</v>
      </c>
      <c r="J214" s="49">
        <v>0</v>
      </c>
      <c r="K214" s="77">
        <v>0</v>
      </c>
      <c r="L214" s="6">
        <v>0</v>
      </c>
      <c r="M214" s="6">
        <v>0</v>
      </c>
      <c r="N214" s="11"/>
      <c r="O214" s="5"/>
    </row>
    <row r="215" spans="1:15" s="10" customFormat="1" ht="15.75" x14ac:dyDescent="0.2">
      <c r="A215" s="24"/>
      <c r="B215" s="4" t="s">
        <v>25</v>
      </c>
      <c r="C215" s="17"/>
      <c r="D215" s="6">
        <f t="shared" si="84"/>
        <v>600</v>
      </c>
      <c r="E215" s="7">
        <v>0</v>
      </c>
      <c r="F215" s="7">
        <v>0</v>
      </c>
      <c r="G215" s="7">
        <v>0</v>
      </c>
      <c r="H215" s="7">
        <v>0</v>
      </c>
      <c r="I215" s="53">
        <v>0</v>
      </c>
      <c r="J215" s="53">
        <v>0</v>
      </c>
      <c r="K215" s="78">
        <v>600</v>
      </c>
      <c r="L215" s="7">
        <v>0</v>
      </c>
      <c r="M215" s="7">
        <v>0</v>
      </c>
      <c r="N215" s="11"/>
      <c r="O215" s="5"/>
    </row>
    <row r="216" spans="1:15" s="10" customFormat="1" ht="15.75" x14ac:dyDescent="0.2">
      <c r="A216" s="24"/>
      <c r="B216" s="4" t="s">
        <v>26</v>
      </c>
      <c r="C216" s="17"/>
      <c r="D216" s="6">
        <f t="shared" si="84"/>
        <v>0</v>
      </c>
      <c r="E216" s="6">
        <v>0</v>
      </c>
      <c r="F216" s="6">
        <v>0</v>
      </c>
      <c r="G216" s="6">
        <v>0</v>
      </c>
      <c r="H216" s="6">
        <v>0</v>
      </c>
      <c r="I216" s="49">
        <v>0</v>
      </c>
      <c r="J216" s="49">
        <v>0</v>
      </c>
      <c r="K216" s="77">
        <v>0</v>
      </c>
      <c r="L216" s="6">
        <v>0</v>
      </c>
      <c r="M216" s="6">
        <v>0</v>
      </c>
      <c r="N216" s="11"/>
      <c r="O216" s="5"/>
    </row>
    <row r="217" spans="1:15" s="10" customFormat="1" ht="99" customHeight="1" x14ac:dyDescent="0.2">
      <c r="A217" s="24" t="s">
        <v>87</v>
      </c>
      <c r="B217" s="26" t="s">
        <v>88</v>
      </c>
      <c r="C217" s="19" t="s">
        <v>160</v>
      </c>
      <c r="D217" s="7">
        <f t="shared" ref="D217:M217" si="85">SUM(D218+D219+D220+D221)</f>
        <v>6928.8</v>
      </c>
      <c r="E217" s="7">
        <f t="shared" si="85"/>
        <v>625.9</v>
      </c>
      <c r="F217" s="7">
        <f t="shared" si="85"/>
        <v>1328.4</v>
      </c>
      <c r="G217" s="7">
        <f t="shared" si="85"/>
        <v>1500</v>
      </c>
      <c r="H217" s="7">
        <f t="shared" si="85"/>
        <v>1980</v>
      </c>
      <c r="I217" s="53">
        <f t="shared" si="85"/>
        <v>452.99999999999977</v>
      </c>
      <c r="J217" s="53">
        <f t="shared" si="85"/>
        <v>706.5</v>
      </c>
      <c r="K217" s="78">
        <f t="shared" si="85"/>
        <v>335</v>
      </c>
      <c r="L217" s="7">
        <f t="shared" si="85"/>
        <v>0</v>
      </c>
      <c r="M217" s="7">
        <f t="shared" si="85"/>
        <v>0</v>
      </c>
      <c r="N217" s="85">
        <v>32</v>
      </c>
      <c r="O217" s="5"/>
    </row>
    <row r="218" spans="1:15" s="10" customFormat="1" ht="15.75" x14ac:dyDescent="0.2">
      <c r="A218" s="24"/>
      <c r="B218" s="4" t="s">
        <v>23</v>
      </c>
      <c r="C218" s="17"/>
      <c r="D218" s="6">
        <f>SUM(E218:M218)</f>
        <v>0</v>
      </c>
      <c r="E218" s="6">
        <v>0</v>
      </c>
      <c r="F218" s="6">
        <v>0</v>
      </c>
      <c r="G218" s="6">
        <v>0</v>
      </c>
      <c r="H218" s="6">
        <v>0</v>
      </c>
      <c r="I218" s="49">
        <v>0</v>
      </c>
      <c r="J218" s="49">
        <v>0</v>
      </c>
      <c r="K218" s="77">
        <v>0</v>
      </c>
      <c r="L218" s="6">
        <v>0</v>
      </c>
      <c r="M218" s="6">
        <v>0</v>
      </c>
      <c r="N218" s="11"/>
      <c r="O218" s="5"/>
    </row>
    <row r="219" spans="1:15" s="10" customFormat="1" ht="15.75" x14ac:dyDescent="0.2">
      <c r="A219" s="24"/>
      <c r="B219" s="4" t="s">
        <v>24</v>
      </c>
      <c r="C219" s="17"/>
      <c r="D219" s="6">
        <f t="shared" ref="D219:D221" si="86">SUM(E219:M219)</f>
        <v>0</v>
      </c>
      <c r="E219" s="6">
        <v>0</v>
      </c>
      <c r="F219" s="6">
        <v>0</v>
      </c>
      <c r="G219" s="6">
        <v>0</v>
      </c>
      <c r="H219" s="6">
        <v>0</v>
      </c>
      <c r="I219" s="49">
        <v>0</v>
      </c>
      <c r="J219" s="49">
        <v>0</v>
      </c>
      <c r="K219" s="77">
        <v>0</v>
      </c>
      <c r="L219" s="6">
        <v>0</v>
      </c>
      <c r="M219" s="6">
        <v>0</v>
      </c>
      <c r="N219" s="11"/>
      <c r="O219" s="5"/>
    </row>
    <row r="220" spans="1:15" s="10" customFormat="1" ht="15.75" x14ac:dyDescent="0.2">
      <c r="A220" s="24"/>
      <c r="B220" s="4" t="s">
        <v>25</v>
      </c>
      <c r="C220" s="17"/>
      <c r="D220" s="6">
        <f t="shared" si="86"/>
        <v>6928.8</v>
      </c>
      <c r="E220" s="7">
        <v>625.9</v>
      </c>
      <c r="F220" s="7">
        <v>1328.4</v>
      </c>
      <c r="G220" s="7">
        <f>1500</f>
        <v>1500</v>
      </c>
      <c r="H220" s="7">
        <f>540+794+646</f>
        <v>1980</v>
      </c>
      <c r="I220" s="53">
        <f>988.7+831.54+500-787.2-1080.04</f>
        <v>452.99999999999977</v>
      </c>
      <c r="J220" s="53">
        <f>395.9+310.6</f>
        <v>706.5</v>
      </c>
      <c r="K220" s="78">
        <v>335</v>
      </c>
      <c r="L220" s="7">
        <v>0</v>
      </c>
      <c r="M220" s="7">
        <v>0</v>
      </c>
      <c r="N220" s="11"/>
      <c r="O220" s="5"/>
    </row>
    <row r="221" spans="1:15" s="10" customFormat="1" ht="15.75" x14ac:dyDescent="0.2">
      <c r="A221" s="24"/>
      <c r="B221" s="4" t="s">
        <v>26</v>
      </c>
      <c r="C221" s="17"/>
      <c r="D221" s="6">
        <f t="shared" si="86"/>
        <v>0</v>
      </c>
      <c r="E221" s="6">
        <v>0</v>
      </c>
      <c r="F221" s="6">
        <v>0</v>
      </c>
      <c r="G221" s="6">
        <v>0</v>
      </c>
      <c r="H221" s="6">
        <v>0</v>
      </c>
      <c r="I221" s="49">
        <v>0</v>
      </c>
      <c r="J221" s="49">
        <v>0</v>
      </c>
      <c r="K221" s="77">
        <v>0</v>
      </c>
      <c r="L221" s="6">
        <v>0</v>
      </c>
      <c r="M221" s="6">
        <v>0</v>
      </c>
      <c r="N221" s="11"/>
      <c r="O221" s="5"/>
    </row>
    <row r="222" spans="1:15" s="10" customFormat="1" ht="15.75" x14ac:dyDescent="0.25">
      <c r="A222" s="24"/>
      <c r="B222" s="4"/>
      <c r="C222" s="92" t="s">
        <v>89</v>
      </c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4"/>
      <c r="O222" s="5"/>
    </row>
    <row r="223" spans="1:15" s="10" customFormat="1" ht="145.5" customHeight="1" x14ac:dyDescent="0.2">
      <c r="A223" s="24" t="s">
        <v>147</v>
      </c>
      <c r="B223" s="26" t="s">
        <v>90</v>
      </c>
      <c r="C223" s="19" t="s">
        <v>160</v>
      </c>
      <c r="D223" s="6">
        <f>SUM(D224:D227)</f>
        <v>149474.90149000002</v>
      </c>
      <c r="E223" s="6">
        <f t="shared" ref="E223:M223" si="87">SUM(E224:E227)</f>
        <v>3702</v>
      </c>
      <c r="F223" s="6">
        <f t="shared" si="87"/>
        <v>8581.6</v>
      </c>
      <c r="G223" s="6">
        <f t="shared" si="87"/>
        <v>11632.480000000001</v>
      </c>
      <c r="H223" s="6">
        <f t="shared" si="87"/>
        <v>39358.471000000005</v>
      </c>
      <c r="I223" s="49">
        <f t="shared" si="87"/>
        <v>8858.0000000000018</v>
      </c>
      <c r="J223" s="49">
        <f t="shared" si="87"/>
        <v>32246.6168</v>
      </c>
      <c r="K223" s="77">
        <f t="shared" si="87"/>
        <v>39095.733690000001</v>
      </c>
      <c r="L223" s="6">
        <f t="shared" si="87"/>
        <v>6000</v>
      </c>
      <c r="M223" s="6">
        <f t="shared" si="87"/>
        <v>0</v>
      </c>
      <c r="N223" s="85">
        <v>31</v>
      </c>
      <c r="O223" s="5"/>
    </row>
    <row r="224" spans="1:15" s="10" customFormat="1" ht="15.75" x14ac:dyDescent="0.2">
      <c r="A224" s="24"/>
      <c r="B224" s="4" t="s">
        <v>23</v>
      </c>
      <c r="C224" s="17"/>
      <c r="D224" s="6">
        <f>SUM(E224:M224)</f>
        <v>0</v>
      </c>
      <c r="E224" s="6">
        <v>0</v>
      </c>
      <c r="F224" s="6">
        <v>0</v>
      </c>
      <c r="G224" s="6">
        <v>0</v>
      </c>
      <c r="H224" s="6">
        <v>0</v>
      </c>
      <c r="I224" s="49">
        <v>0</v>
      </c>
      <c r="J224" s="49">
        <v>0</v>
      </c>
      <c r="K224" s="77">
        <v>0</v>
      </c>
      <c r="L224" s="6">
        <v>0</v>
      </c>
      <c r="M224" s="6">
        <v>0</v>
      </c>
      <c r="N224" s="11"/>
      <c r="O224" s="5"/>
    </row>
    <row r="225" spans="1:15" s="10" customFormat="1" ht="15.75" x14ac:dyDescent="0.2">
      <c r="A225" s="24"/>
      <c r="B225" s="4" t="s">
        <v>24</v>
      </c>
      <c r="C225" s="17"/>
      <c r="D225" s="6">
        <f t="shared" ref="D225:D227" si="88">SUM(E225:M225)</f>
        <v>0</v>
      </c>
      <c r="E225" s="6">
        <v>0</v>
      </c>
      <c r="F225" s="6">
        <v>0</v>
      </c>
      <c r="G225" s="6">
        <v>0</v>
      </c>
      <c r="H225" s="6">
        <v>0</v>
      </c>
      <c r="I225" s="49">
        <v>0</v>
      </c>
      <c r="J225" s="49">
        <v>0</v>
      </c>
      <c r="K225" s="77">
        <v>0</v>
      </c>
      <c r="L225" s="6">
        <v>0</v>
      </c>
      <c r="M225" s="6">
        <v>0</v>
      </c>
      <c r="N225" s="11"/>
      <c r="O225" s="5"/>
    </row>
    <row r="226" spans="1:15" s="10" customFormat="1" ht="15.75" x14ac:dyDescent="0.2">
      <c r="A226" s="24"/>
      <c r="B226" s="4" t="s">
        <v>25</v>
      </c>
      <c r="C226" s="17"/>
      <c r="D226" s="6">
        <f t="shared" si="88"/>
        <v>149474.90149000002</v>
      </c>
      <c r="E226" s="6">
        <v>3702</v>
      </c>
      <c r="F226" s="6">
        <v>8581.6</v>
      </c>
      <c r="G226" s="6">
        <f>11051.7+2888.5-2678.72+371</f>
        <v>11632.480000000001</v>
      </c>
      <c r="H226" s="6">
        <f>38180.9+207.571+970</f>
        <v>39358.471000000005</v>
      </c>
      <c r="I226" s="49">
        <f>3168.273+2026.71+1535.6+1173.8+273.5+759.8+1100+787.2-1966.883</f>
        <v>8858.0000000000018</v>
      </c>
      <c r="J226" s="49">
        <v>32246.6168</v>
      </c>
      <c r="K226" s="77">
        <v>39095.733690000001</v>
      </c>
      <c r="L226" s="6">
        <v>6000</v>
      </c>
      <c r="M226" s="6">
        <v>0</v>
      </c>
      <c r="N226" s="11"/>
      <c r="O226" s="5"/>
    </row>
    <row r="227" spans="1:15" s="10" customFormat="1" ht="15.75" x14ac:dyDescent="0.2">
      <c r="A227" s="24"/>
      <c r="B227" s="4" t="s">
        <v>26</v>
      </c>
      <c r="C227" s="17"/>
      <c r="D227" s="6">
        <f t="shared" si="88"/>
        <v>0</v>
      </c>
      <c r="E227" s="6">
        <v>0</v>
      </c>
      <c r="F227" s="6">
        <v>0</v>
      </c>
      <c r="G227" s="6">
        <v>0</v>
      </c>
      <c r="H227" s="6">
        <v>0</v>
      </c>
      <c r="I227" s="49">
        <v>0</v>
      </c>
      <c r="J227" s="49">
        <v>0</v>
      </c>
      <c r="K227" s="77">
        <v>0</v>
      </c>
      <c r="L227" s="6">
        <v>0</v>
      </c>
      <c r="M227" s="6">
        <v>0</v>
      </c>
      <c r="N227" s="11"/>
      <c r="O227" s="5"/>
    </row>
    <row r="228" spans="1:15" s="10" customFormat="1" ht="129" customHeight="1" x14ac:dyDescent="0.2">
      <c r="A228" s="24" t="s">
        <v>148</v>
      </c>
      <c r="B228" s="26" t="s">
        <v>149</v>
      </c>
      <c r="C228" s="19" t="s">
        <v>160</v>
      </c>
      <c r="D228" s="6">
        <f>SUM(D229:D232)</f>
        <v>432.6</v>
      </c>
      <c r="E228" s="6">
        <f t="shared" ref="E228:M228" si="89">SUM(E229:E232)</f>
        <v>0</v>
      </c>
      <c r="F228" s="6">
        <f t="shared" si="89"/>
        <v>0</v>
      </c>
      <c r="G228" s="6">
        <f t="shared" si="89"/>
        <v>0</v>
      </c>
      <c r="H228" s="6">
        <f t="shared" si="89"/>
        <v>0</v>
      </c>
      <c r="I228" s="49">
        <f t="shared" si="89"/>
        <v>432.6</v>
      </c>
      <c r="J228" s="49">
        <f t="shared" si="89"/>
        <v>0</v>
      </c>
      <c r="K228" s="77">
        <f t="shared" si="89"/>
        <v>0</v>
      </c>
      <c r="L228" s="6">
        <f t="shared" si="89"/>
        <v>0</v>
      </c>
      <c r="M228" s="6">
        <f t="shared" si="89"/>
        <v>0</v>
      </c>
      <c r="N228" s="85">
        <v>35</v>
      </c>
      <c r="O228" s="5"/>
    </row>
    <row r="229" spans="1:15" s="10" customFormat="1" ht="18.75" customHeight="1" x14ac:dyDescent="0.2">
      <c r="A229" s="24"/>
      <c r="B229" s="4" t="s">
        <v>23</v>
      </c>
      <c r="C229" s="17"/>
      <c r="D229" s="6">
        <f>SUM(E229:M229)</f>
        <v>0</v>
      </c>
      <c r="E229" s="6">
        <v>0</v>
      </c>
      <c r="F229" s="6">
        <v>0</v>
      </c>
      <c r="G229" s="6">
        <v>0</v>
      </c>
      <c r="H229" s="6">
        <v>0</v>
      </c>
      <c r="I229" s="49">
        <v>0</v>
      </c>
      <c r="J229" s="49">
        <v>0</v>
      </c>
      <c r="K229" s="77">
        <v>0</v>
      </c>
      <c r="L229" s="6">
        <v>0</v>
      </c>
      <c r="M229" s="6">
        <v>0</v>
      </c>
      <c r="N229" s="11"/>
      <c r="O229" s="5"/>
    </row>
    <row r="230" spans="1:15" s="10" customFormat="1" ht="15.75" x14ac:dyDescent="0.2">
      <c r="A230" s="24"/>
      <c r="B230" s="4" t="s">
        <v>24</v>
      </c>
      <c r="C230" s="17"/>
      <c r="D230" s="6">
        <f t="shared" ref="D230:D232" si="90">SUM(E230:M230)</f>
        <v>432.6</v>
      </c>
      <c r="E230" s="6">
        <v>0</v>
      </c>
      <c r="F230" s="6">
        <v>0</v>
      </c>
      <c r="G230" s="6">
        <v>0</v>
      </c>
      <c r="H230" s="6">
        <v>0</v>
      </c>
      <c r="I230" s="49">
        <v>432.6</v>
      </c>
      <c r="J230" s="49">
        <v>0</v>
      </c>
      <c r="K230" s="77">
        <v>0</v>
      </c>
      <c r="L230" s="6">
        <v>0</v>
      </c>
      <c r="M230" s="6">
        <v>0</v>
      </c>
      <c r="N230" s="11"/>
      <c r="O230" s="5"/>
    </row>
    <row r="231" spans="1:15" s="10" customFormat="1" ht="15.75" x14ac:dyDescent="0.2">
      <c r="A231" s="24"/>
      <c r="B231" s="4" t="s">
        <v>25</v>
      </c>
      <c r="C231" s="17"/>
      <c r="D231" s="6">
        <f t="shared" si="90"/>
        <v>0</v>
      </c>
      <c r="E231" s="6">
        <v>0</v>
      </c>
      <c r="F231" s="6">
        <v>0</v>
      </c>
      <c r="G231" s="6">
        <v>0</v>
      </c>
      <c r="H231" s="6">
        <v>0</v>
      </c>
      <c r="I231" s="49">
        <v>0</v>
      </c>
      <c r="J231" s="49">
        <v>0</v>
      </c>
      <c r="K231" s="77">
        <v>0</v>
      </c>
      <c r="L231" s="6">
        <v>0</v>
      </c>
      <c r="M231" s="6">
        <v>0</v>
      </c>
      <c r="N231" s="11"/>
      <c r="O231" s="5"/>
    </row>
    <row r="232" spans="1:15" s="10" customFormat="1" ht="15.75" x14ac:dyDescent="0.2">
      <c r="A232" s="24"/>
      <c r="B232" s="4" t="s">
        <v>26</v>
      </c>
      <c r="C232" s="17"/>
      <c r="D232" s="6">
        <f t="shared" si="90"/>
        <v>0</v>
      </c>
      <c r="E232" s="6">
        <v>0</v>
      </c>
      <c r="F232" s="6">
        <v>0</v>
      </c>
      <c r="G232" s="6">
        <v>0</v>
      </c>
      <c r="H232" s="6">
        <v>0</v>
      </c>
      <c r="I232" s="49">
        <v>0</v>
      </c>
      <c r="J232" s="49">
        <v>0</v>
      </c>
      <c r="K232" s="77">
        <v>0</v>
      </c>
      <c r="L232" s="6">
        <v>0</v>
      </c>
      <c r="M232" s="6">
        <v>0</v>
      </c>
      <c r="N232" s="11"/>
      <c r="O232" s="5"/>
    </row>
    <row r="233" spans="1:15" s="10" customFormat="1" ht="15.75" x14ac:dyDescent="0.25">
      <c r="A233" s="24"/>
      <c r="B233" s="4"/>
      <c r="C233" s="92" t="s">
        <v>91</v>
      </c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4"/>
      <c r="O233" s="5"/>
    </row>
    <row r="234" spans="1:15" s="10" customFormat="1" ht="118.5" customHeight="1" x14ac:dyDescent="0.2">
      <c r="A234" s="24" t="s">
        <v>92</v>
      </c>
      <c r="B234" s="29" t="s">
        <v>77</v>
      </c>
      <c r="C234" s="19" t="s">
        <v>160</v>
      </c>
      <c r="D234" s="6">
        <f>SUM(D235:D238)</f>
        <v>280.55</v>
      </c>
      <c r="E234" s="6">
        <f t="shared" ref="E234:M234" si="91">SUM(E235:E238)</f>
        <v>0</v>
      </c>
      <c r="F234" s="6">
        <f t="shared" si="91"/>
        <v>0</v>
      </c>
      <c r="G234" s="6">
        <f t="shared" si="91"/>
        <v>0</v>
      </c>
      <c r="H234" s="6">
        <f t="shared" si="91"/>
        <v>280.55</v>
      </c>
      <c r="I234" s="49">
        <f t="shared" si="91"/>
        <v>0</v>
      </c>
      <c r="J234" s="49">
        <f t="shared" si="91"/>
        <v>0</v>
      </c>
      <c r="K234" s="77">
        <f t="shared" si="91"/>
        <v>0</v>
      </c>
      <c r="L234" s="6">
        <f t="shared" si="91"/>
        <v>0</v>
      </c>
      <c r="M234" s="6">
        <f t="shared" si="91"/>
        <v>0</v>
      </c>
      <c r="N234" s="85">
        <v>35</v>
      </c>
      <c r="O234" s="39"/>
    </row>
    <row r="235" spans="1:15" s="12" customFormat="1" ht="15.75" x14ac:dyDescent="0.2">
      <c r="A235" s="24"/>
      <c r="B235" s="4" t="s">
        <v>23</v>
      </c>
      <c r="C235" s="17"/>
      <c r="D235" s="6">
        <f>SUM(E235:M235)</f>
        <v>0</v>
      </c>
      <c r="E235" s="6">
        <v>0</v>
      </c>
      <c r="F235" s="6">
        <v>0</v>
      </c>
      <c r="G235" s="6">
        <v>0</v>
      </c>
      <c r="H235" s="6">
        <v>0</v>
      </c>
      <c r="I235" s="49">
        <v>0</v>
      </c>
      <c r="J235" s="49">
        <v>0</v>
      </c>
      <c r="K235" s="77">
        <v>0</v>
      </c>
      <c r="L235" s="6">
        <v>0</v>
      </c>
      <c r="M235" s="6">
        <v>0</v>
      </c>
      <c r="N235" s="11"/>
      <c r="O235" s="37"/>
    </row>
    <row r="236" spans="1:15" s="12" customFormat="1" ht="15.75" x14ac:dyDescent="0.2">
      <c r="A236" s="24"/>
      <c r="B236" s="4" t="s">
        <v>24</v>
      </c>
      <c r="C236" s="17"/>
      <c r="D236" s="6">
        <f t="shared" ref="D236:D238" si="92">SUM(E236:M236)</f>
        <v>0</v>
      </c>
      <c r="E236" s="6">
        <v>0</v>
      </c>
      <c r="F236" s="6">
        <v>0</v>
      </c>
      <c r="G236" s="6">
        <v>0</v>
      </c>
      <c r="H236" s="6">
        <v>0</v>
      </c>
      <c r="I236" s="49">
        <v>0</v>
      </c>
      <c r="J236" s="49">
        <v>0</v>
      </c>
      <c r="K236" s="77">
        <v>0</v>
      </c>
      <c r="L236" s="6">
        <v>0</v>
      </c>
      <c r="M236" s="6">
        <v>0</v>
      </c>
      <c r="N236" s="11"/>
      <c r="O236" s="37"/>
    </row>
    <row r="237" spans="1:15" s="12" customFormat="1" ht="15.75" x14ac:dyDescent="0.2">
      <c r="A237" s="24"/>
      <c r="B237" s="4" t="s">
        <v>25</v>
      </c>
      <c r="C237" s="17"/>
      <c r="D237" s="6">
        <f t="shared" si="92"/>
        <v>280.55</v>
      </c>
      <c r="E237" s="6">
        <v>0</v>
      </c>
      <c r="F237" s="6">
        <v>0</v>
      </c>
      <c r="G237" s="6">
        <v>0</v>
      </c>
      <c r="H237" s="6">
        <v>280.55</v>
      </c>
      <c r="I237" s="49">
        <v>0</v>
      </c>
      <c r="J237" s="49">
        <v>0</v>
      </c>
      <c r="K237" s="77">
        <v>0</v>
      </c>
      <c r="L237" s="6">
        <v>0</v>
      </c>
      <c r="M237" s="6">
        <v>0</v>
      </c>
      <c r="N237" s="11"/>
      <c r="O237" s="37"/>
    </row>
    <row r="238" spans="1:15" s="12" customFormat="1" ht="15.75" x14ac:dyDescent="0.2">
      <c r="A238" s="24"/>
      <c r="B238" s="4" t="s">
        <v>26</v>
      </c>
      <c r="C238" s="17"/>
      <c r="D238" s="6">
        <f t="shared" si="92"/>
        <v>0</v>
      </c>
      <c r="E238" s="6">
        <v>0</v>
      </c>
      <c r="F238" s="6">
        <v>0</v>
      </c>
      <c r="G238" s="6">
        <v>0</v>
      </c>
      <c r="H238" s="6">
        <v>0</v>
      </c>
      <c r="I238" s="49">
        <v>0</v>
      </c>
      <c r="J238" s="49">
        <v>0</v>
      </c>
      <c r="K238" s="77">
        <v>0</v>
      </c>
      <c r="L238" s="6">
        <v>0</v>
      </c>
      <c r="M238" s="6">
        <v>0</v>
      </c>
      <c r="N238" s="11"/>
      <c r="O238" s="37"/>
    </row>
    <row r="239" spans="1:15" s="12" customFormat="1" ht="15.75" x14ac:dyDescent="0.2">
      <c r="A239" s="24"/>
      <c r="B239" s="4"/>
      <c r="C239" s="95" t="s">
        <v>129</v>
      </c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37"/>
    </row>
    <row r="240" spans="1:15" s="10" customFormat="1" ht="66.75" customHeight="1" x14ac:dyDescent="0.2">
      <c r="A240" s="36" t="s">
        <v>131</v>
      </c>
      <c r="B240" s="4" t="s">
        <v>130</v>
      </c>
      <c r="C240" s="19" t="s">
        <v>161</v>
      </c>
      <c r="D240" s="6">
        <f>SUM(D241:D244)</f>
        <v>0</v>
      </c>
      <c r="E240" s="6">
        <f t="shared" ref="E240:M240" si="93">SUM(E241:E244)</f>
        <v>0</v>
      </c>
      <c r="F240" s="6">
        <f t="shared" si="93"/>
        <v>0</v>
      </c>
      <c r="G240" s="6">
        <f t="shared" si="93"/>
        <v>0</v>
      </c>
      <c r="H240" s="6">
        <f t="shared" si="93"/>
        <v>0</v>
      </c>
      <c r="I240" s="49">
        <f t="shared" si="93"/>
        <v>0</v>
      </c>
      <c r="J240" s="49">
        <f t="shared" si="93"/>
        <v>0</v>
      </c>
      <c r="K240" s="77">
        <f t="shared" si="93"/>
        <v>0</v>
      </c>
      <c r="L240" s="6">
        <f t="shared" si="93"/>
        <v>0</v>
      </c>
      <c r="M240" s="6">
        <f t="shared" si="93"/>
        <v>0</v>
      </c>
      <c r="N240" s="85">
        <v>36.369999999999997</v>
      </c>
      <c r="O240" s="5"/>
    </row>
    <row r="241" spans="1:15" s="10" customFormat="1" ht="15.75" x14ac:dyDescent="0.2">
      <c r="A241" s="24"/>
      <c r="B241" s="4" t="s">
        <v>23</v>
      </c>
      <c r="C241" s="17"/>
      <c r="D241" s="6">
        <f>SUM(E241:M241)</f>
        <v>0</v>
      </c>
      <c r="E241" s="6">
        <v>0</v>
      </c>
      <c r="F241" s="6">
        <v>0</v>
      </c>
      <c r="G241" s="6">
        <v>0</v>
      </c>
      <c r="H241" s="6">
        <v>0</v>
      </c>
      <c r="I241" s="49">
        <v>0</v>
      </c>
      <c r="J241" s="49">
        <v>0</v>
      </c>
      <c r="K241" s="77">
        <v>0</v>
      </c>
      <c r="L241" s="6">
        <v>0</v>
      </c>
      <c r="M241" s="6">
        <v>0</v>
      </c>
      <c r="N241" s="11"/>
      <c r="O241" s="5"/>
    </row>
    <row r="242" spans="1:15" s="10" customFormat="1" ht="15.75" x14ac:dyDescent="0.2">
      <c r="A242" s="24"/>
      <c r="B242" s="4" t="s">
        <v>24</v>
      </c>
      <c r="C242" s="17"/>
      <c r="D242" s="6">
        <f t="shared" ref="D242:D244" si="94">SUM(E242:M242)</f>
        <v>0</v>
      </c>
      <c r="E242" s="6">
        <v>0</v>
      </c>
      <c r="F242" s="6">
        <v>0</v>
      </c>
      <c r="G242" s="6">
        <v>0</v>
      </c>
      <c r="H242" s="6">
        <v>0</v>
      </c>
      <c r="I242" s="49">
        <v>0</v>
      </c>
      <c r="J242" s="49">
        <v>0</v>
      </c>
      <c r="K242" s="77">
        <v>0</v>
      </c>
      <c r="L242" s="6">
        <v>0</v>
      </c>
      <c r="M242" s="6">
        <v>0</v>
      </c>
      <c r="N242" s="11"/>
      <c r="O242" s="5"/>
    </row>
    <row r="243" spans="1:15" s="10" customFormat="1" ht="15.75" x14ac:dyDescent="0.2">
      <c r="A243" s="24"/>
      <c r="B243" s="4" t="s">
        <v>25</v>
      </c>
      <c r="C243" s="17"/>
      <c r="D243" s="6">
        <f t="shared" si="94"/>
        <v>0</v>
      </c>
      <c r="E243" s="6">
        <v>0</v>
      </c>
      <c r="F243" s="6">
        <v>0</v>
      </c>
      <c r="G243" s="6">
        <v>0</v>
      </c>
      <c r="H243" s="6">
        <v>0</v>
      </c>
      <c r="I243" s="49">
        <f>1381.2-1381.2</f>
        <v>0</v>
      </c>
      <c r="J243" s="49">
        <v>0</v>
      </c>
      <c r="K243" s="77">
        <v>0</v>
      </c>
      <c r="L243" s="6">
        <v>0</v>
      </c>
      <c r="M243" s="6">
        <v>0</v>
      </c>
      <c r="N243" s="11"/>
      <c r="O243" s="5"/>
    </row>
    <row r="244" spans="1:15" s="10" customFormat="1" ht="15.75" x14ac:dyDescent="0.2">
      <c r="A244" s="24"/>
      <c r="B244" s="4" t="s">
        <v>26</v>
      </c>
      <c r="C244" s="17"/>
      <c r="D244" s="6">
        <f t="shared" si="94"/>
        <v>0</v>
      </c>
      <c r="E244" s="6">
        <v>0</v>
      </c>
      <c r="F244" s="6">
        <v>0</v>
      </c>
      <c r="G244" s="6">
        <v>0</v>
      </c>
      <c r="H244" s="6">
        <v>0</v>
      </c>
      <c r="I244" s="49">
        <v>0</v>
      </c>
      <c r="J244" s="49">
        <v>0</v>
      </c>
      <c r="K244" s="77">
        <v>0</v>
      </c>
      <c r="L244" s="6">
        <v>0</v>
      </c>
      <c r="M244" s="6">
        <v>0</v>
      </c>
      <c r="N244" s="11"/>
      <c r="O244" s="5"/>
    </row>
    <row r="245" spans="1:15" s="10" customFormat="1" ht="63" x14ac:dyDescent="0.2">
      <c r="A245" s="57" t="s">
        <v>93</v>
      </c>
      <c r="B245" s="58" t="s">
        <v>94</v>
      </c>
      <c r="C245" s="59"/>
      <c r="D245" s="60">
        <f>SUM(D246:D249)</f>
        <v>4045.9303099999997</v>
      </c>
      <c r="E245" s="60">
        <f t="shared" ref="E245:M245" si="95">SUM(E246:E249)</f>
        <v>620</v>
      </c>
      <c r="F245" s="60">
        <f t="shared" si="95"/>
        <v>485.20000000000005</v>
      </c>
      <c r="G245" s="60">
        <f t="shared" si="95"/>
        <v>458.4</v>
      </c>
      <c r="H245" s="60">
        <f t="shared" si="95"/>
        <v>404.83499999999998</v>
      </c>
      <c r="I245" s="60">
        <f t="shared" si="95"/>
        <v>236.89999999999998</v>
      </c>
      <c r="J245" s="60">
        <f t="shared" si="95"/>
        <v>257.19</v>
      </c>
      <c r="K245" s="60">
        <f t="shared" si="95"/>
        <v>527.80177000000003</v>
      </c>
      <c r="L245" s="60">
        <f t="shared" si="95"/>
        <v>527.80177000000003</v>
      </c>
      <c r="M245" s="60">
        <f t="shared" si="95"/>
        <v>527.80177000000003</v>
      </c>
      <c r="N245" s="61"/>
      <c r="O245" s="5"/>
    </row>
    <row r="246" spans="1:15" s="10" customFormat="1" ht="15.75" x14ac:dyDescent="0.2">
      <c r="A246" s="24"/>
      <c r="B246" s="4" t="s">
        <v>23</v>
      </c>
      <c r="C246" s="17"/>
      <c r="D246" s="6">
        <f>SUM(D251+D256+D261)</f>
        <v>0</v>
      </c>
      <c r="E246" s="6">
        <f t="shared" ref="E246:M248" si="96">SUM(E251+E256+E261)</f>
        <v>0</v>
      </c>
      <c r="F246" s="6">
        <f t="shared" si="96"/>
        <v>0</v>
      </c>
      <c r="G246" s="6">
        <f t="shared" si="96"/>
        <v>0</v>
      </c>
      <c r="H246" s="6">
        <f t="shared" si="96"/>
        <v>0</v>
      </c>
      <c r="I246" s="49">
        <f t="shared" si="96"/>
        <v>0</v>
      </c>
      <c r="J246" s="49">
        <f t="shared" si="96"/>
        <v>0</v>
      </c>
      <c r="K246" s="77">
        <f t="shared" si="96"/>
        <v>0</v>
      </c>
      <c r="L246" s="6">
        <f t="shared" si="96"/>
        <v>0</v>
      </c>
      <c r="M246" s="6">
        <f t="shared" si="96"/>
        <v>0</v>
      </c>
      <c r="N246" s="11"/>
      <c r="O246" s="5"/>
    </row>
    <row r="247" spans="1:15" s="10" customFormat="1" ht="15.75" x14ac:dyDescent="0.2">
      <c r="A247" s="24"/>
      <c r="B247" s="4" t="s">
        <v>24</v>
      </c>
      <c r="C247" s="17"/>
      <c r="D247" s="6">
        <f>SUM(D252+D257+D262)</f>
        <v>21.2</v>
      </c>
      <c r="E247" s="6">
        <f t="shared" si="96"/>
        <v>0</v>
      </c>
      <c r="F247" s="6">
        <f t="shared" si="96"/>
        <v>0</v>
      </c>
      <c r="G247" s="6">
        <f t="shared" si="96"/>
        <v>0</v>
      </c>
      <c r="H247" s="6">
        <f t="shared" si="96"/>
        <v>0</v>
      </c>
      <c r="I247" s="49">
        <f t="shared" si="96"/>
        <v>0</v>
      </c>
      <c r="J247" s="49">
        <f t="shared" si="96"/>
        <v>21.2</v>
      </c>
      <c r="K247" s="77">
        <f t="shared" si="96"/>
        <v>0</v>
      </c>
      <c r="L247" s="6">
        <f t="shared" si="96"/>
        <v>0</v>
      </c>
      <c r="M247" s="6">
        <f t="shared" si="96"/>
        <v>0</v>
      </c>
      <c r="N247" s="11"/>
      <c r="O247" s="5"/>
    </row>
    <row r="248" spans="1:15" s="10" customFormat="1" ht="15.75" x14ac:dyDescent="0.2">
      <c r="A248" s="24"/>
      <c r="B248" s="4" t="s">
        <v>25</v>
      </c>
      <c r="C248" s="17"/>
      <c r="D248" s="6">
        <f>SUM(D253+D258+D263)</f>
        <v>4024.7303099999999</v>
      </c>
      <c r="E248" s="6">
        <f t="shared" si="96"/>
        <v>620</v>
      </c>
      <c r="F248" s="6">
        <f t="shared" si="96"/>
        <v>485.20000000000005</v>
      </c>
      <c r="G248" s="6">
        <f t="shared" si="96"/>
        <v>458.4</v>
      </c>
      <c r="H248" s="6">
        <f t="shared" si="96"/>
        <v>404.83499999999998</v>
      </c>
      <c r="I248" s="49">
        <f t="shared" si="96"/>
        <v>236.89999999999998</v>
      </c>
      <c r="J248" s="49">
        <f t="shared" si="96"/>
        <v>235.99</v>
      </c>
      <c r="K248" s="77">
        <f t="shared" si="96"/>
        <v>527.80177000000003</v>
      </c>
      <c r="L248" s="6">
        <f t="shared" si="96"/>
        <v>527.80177000000003</v>
      </c>
      <c r="M248" s="6">
        <f t="shared" si="96"/>
        <v>527.80177000000003</v>
      </c>
      <c r="N248" s="11"/>
      <c r="O248" s="5"/>
    </row>
    <row r="249" spans="1:15" s="10" customFormat="1" ht="15.75" x14ac:dyDescent="0.2">
      <c r="A249" s="24"/>
      <c r="B249" s="4" t="s">
        <v>26</v>
      </c>
      <c r="C249" s="17"/>
      <c r="D249" s="6">
        <f t="shared" ref="D249:M249" si="97">SUM(D254+D259+D264)</f>
        <v>0</v>
      </c>
      <c r="E249" s="6">
        <f t="shared" si="97"/>
        <v>0</v>
      </c>
      <c r="F249" s="6">
        <f t="shared" si="97"/>
        <v>0</v>
      </c>
      <c r="G249" s="6">
        <f t="shared" si="97"/>
        <v>0</v>
      </c>
      <c r="H249" s="6">
        <f t="shared" si="97"/>
        <v>0</v>
      </c>
      <c r="I249" s="49">
        <f t="shared" si="97"/>
        <v>0</v>
      </c>
      <c r="J249" s="49">
        <f t="shared" si="97"/>
        <v>0</v>
      </c>
      <c r="K249" s="77">
        <f t="shared" si="97"/>
        <v>0</v>
      </c>
      <c r="L249" s="6">
        <f t="shared" si="97"/>
        <v>0</v>
      </c>
      <c r="M249" s="6">
        <f t="shared" si="97"/>
        <v>0</v>
      </c>
      <c r="N249" s="11"/>
      <c r="O249" s="5"/>
    </row>
    <row r="250" spans="1:15" s="10" customFormat="1" ht="47.25" x14ac:dyDescent="0.2">
      <c r="A250" s="24" t="s">
        <v>95</v>
      </c>
      <c r="B250" s="25" t="s">
        <v>36</v>
      </c>
      <c r="C250" s="17"/>
      <c r="D250" s="6">
        <f>SUM(D251+D252+D253+D254)</f>
        <v>0</v>
      </c>
      <c r="E250" s="6">
        <f t="shared" ref="E250:M250" si="98">SUM(E251+E252+E253+E254)</f>
        <v>0</v>
      </c>
      <c r="F250" s="6">
        <f t="shared" si="98"/>
        <v>0</v>
      </c>
      <c r="G250" s="6">
        <f t="shared" si="98"/>
        <v>0</v>
      </c>
      <c r="H250" s="6">
        <f t="shared" si="98"/>
        <v>0</v>
      </c>
      <c r="I250" s="49">
        <f t="shared" si="98"/>
        <v>0</v>
      </c>
      <c r="J250" s="49">
        <f t="shared" si="98"/>
        <v>0</v>
      </c>
      <c r="K250" s="77">
        <f t="shared" si="98"/>
        <v>0</v>
      </c>
      <c r="L250" s="6">
        <f t="shared" si="98"/>
        <v>0</v>
      </c>
      <c r="M250" s="6">
        <f t="shared" si="98"/>
        <v>0</v>
      </c>
      <c r="N250" s="11"/>
      <c r="O250" s="5"/>
    </row>
    <row r="251" spans="1:15" s="10" customFormat="1" ht="15.75" x14ac:dyDescent="0.2">
      <c r="A251" s="24"/>
      <c r="B251" s="4" t="s">
        <v>23</v>
      </c>
      <c r="C251" s="17"/>
      <c r="D251" s="6">
        <f>SUM(E251:M251)</f>
        <v>0</v>
      </c>
      <c r="E251" s="6">
        <v>0</v>
      </c>
      <c r="F251" s="6">
        <v>0</v>
      </c>
      <c r="G251" s="6">
        <v>0</v>
      </c>
      <c r="H251" s="6">
        <v>0</v>
      </c>
      <c r="I251" s="49">
        <v>0</v>
      </c>
      <c r="J251" s="49">
        <v>0</v>
      </c>
      <c r="K251" s="77">
        <v>0</v>
      </c>
      <c r="L251" s="6">
        <v>0</v>
      </c>
      <c r="M251" s="6">
        <v>0</v>
      </c>
      <c r="N251" s="11"/>
      <c r="O251" s="5"/>
    </row>
    <row r="252" spans="1:15" s="10" customFormat="1" ht="15.75" x14ac:dyDescent="0.2">
      <c r="A252" s="24"/>
      <c r="B252" s="4" t="s">
        <v>24</v>
      </c>
      <c r="C252" s="17"/>
      <c r="D252" s="6">
        <f t="shared" ref="D252:D253" si="99">SUM(E252:M252)</f>
        <v>0</v>
      </c>
      <c r="E252" s="6">
        <v>0</v>
      </c>
      <c r="F252" s="6">
        <v>0</v>
      </c>
      <c r="G252" s="6">
        <v>0</v>
      </c>
      <c r="H252" s="6">
        <v>0</v>
      </c>
      <c r="I252" s="49">
        <v>0</v>
      </c>
      <c r="J252" s="49">
        <v>0</v>
      </c>
      <c r="K252" s="77">
        <v>0</v>
      </c>
      <c r="L252" s="6">
        <v>0</v>
      </c>
      <c r="M252" s="6">
        <v>0</v>
      </c>
      <c r="N252" s="11"/>
      <c r="O252" s="5"/>
    </row>
    <row r="253" spans="1:15" s="10" customFormat="1" ht="15.75" x14ac:dyDescent="0.2">
      <c r="A253" s="24"/>
      <c r="B253" s="4" t="s">
        <v>25</v>
      </c>
      <c r="C253" s="17"/>
      <c r="D253" s="6">
        <f t="shared" si="99"/>
        <v>0</v>
      </c>
      <c r="E253" s="6">
        <v>0</v>
      </c>
      <c r="F253" s="6">
        <v>0</v>
      </c>
      <c r="G253" s="6">
        <v>0</v>
      </c>
      <c r="H253" s="6">
        <v>0</v>
      </c>
      <c r="I253" s="49">
        <v>0</v>
      </c>
      <c r="J253" s="49">
        <v>0</v>
      </c>
      <c r="K253" s="77">
        <v>0</v>
      </c>
      <c r="L253" s="6">
        <v>0</v>
      </c>
      <c r="M253" s="6">
        <v>0</v>
      </c>
      <c r="N253" s="11"/>
      <c r="O253" s="5"/>
    </row>
    <row r="254" spans="1:15" s="10" customFormat="1" ht="15.75" x14ac:dyDescent="0.2">
      <c r="A254" s="24"/>
      <c r="B254" s="4" t="s">
        <v>26</v>
      </c>
      <c r="C254" s="17"/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49">
        <v>0</v>
      </c>
      <c r="J254" s="49">
        <v>0</v>
      </c>
      <c r="K254" s="77">
        <v>0</v>
      </c>
      <c r="L254" s="6">
        <v>0</v>
      </c>
      <c r="M254" s="6">
        <v>0</v>
      </c>
      <c r="N254" s="11"/>
      <c r="O254" s="5"/>
    </row>
    <row r="255" spans="1:15" s="10" customFormat="1" ht="63" x14ac:dyDescent="0.2">
      <c r="A255" s="24" t="s">
        <v>96</v>
      </c>
      <c r="B255" s="25" t="s">
        <v>40</v>
      </c>
      <c r="C255" s="17"/>
      <c r="D255" s="6">
        <f>SUM(D256+D257+D258+D259)</f>
        <v>0</v>
      </c>
      <c r="E255" s="6">
        <f>SUM(E256+E257+E258+E259)</f>
        <v>0</v>
      </c>
      <c r="F255" s="6">
        <f t="shared" ref="F255:M255" si="100">SUM(F256+F257+F258+F259)</f>
        <v>0</v>
      </c>
      <c r="G255" s="6">
        <f t="shared" si="100"/>
        <v>0</v>
      </c>
      <c r="H255" s="6">
        <f t="shared" si="100"/>
        <v>0</v>
      </c>
      <c r="I255" s="49">
        <f t="shared" si="100"/>
        <v>0</v>
      </c>
      <c r="J255" s="49">
        <f t="shared" si="100"/>
        <v>0</v>
      </c>
      <c r="K255" s="77">
        <f t="shared" si="100"/>
        <v>0</v>
      </c>
      <c r="L255" s="6">
        <f t="shared" si="100"/>
        <v>0</v>
      </c>
      <c r="M255" s="6">
        <f t="shared" si="100"/>
        <v>0</v>
      </c>
      <c r="N255" s="11"/>
      <c r="O255" s="5"/>
    </row>
    <row r="256" spans="1:15" s="10" customFormat="1" ht="15.75" x14ac:dyDescent="0.2">
      <c r="A256" s="24"/>
      <c r="B256" s="4" t="s">
        <v>23</v>
      </c>
      <c r="C256" s="17"/>
      <c r="D256" s="6">
        <f>SUM(E256:M256)</f>
        <v>0</v>
      </c>
      <c r="E256" s="6">
        <v>0</v>
      </c>
      <c r="F256" s="6">
        <v>0</v>
      </c>
      <c r="G256" s="6">
        <v>0</v>
      </c>
      <c r="H256" s="6">
        <v>0</v>
      </c>
      <c r="I256" s="49">
        <v>0</v>
      </c>
      <c r="J256" s="49">
        <v>0</v>
      </c>
      <c r="K256" s="77">
        <v>0</v>
      </c>
      <c r="L256" s="6">
        <v>0</v>
      </c>
      <c r="M256" s="6">
        <v>0</v>
      </c>
      <c r="N256" s="11"/>
      <c r="O256" s="5"/>
    </row>
    <row r="257" spans="1:15" s="10" customFormat="1" ht="15.75" x14ac:dyDescent="0.2">
      <c r="A257" s="24"/>
      <c r="B257" s="4" t="s">
        <v>24</v>
      </c>
      <c r="C257" s="17"/>
      <c r="D257" s="6">
        <f t="shared" ref="D257:D259" si="101">SUM(E257:M257)</f>
        <v>0</v>
      </c>
      <c r="E257" s="6">
        <v>0</v>
      </c>
      <c r="F257" s="6">
        <v>0</v>
      </c>
      <c r="G257" s="6">
        <v>0</v>
      </c>
      <c r="H257" s="6">
        <v>0</v>
      </c>
      <c r="I257" s="49">
        <v>0</v>
      </c>
      <c r="J257" s="49">
        <v>0</v>
      </c>
      <c r="K257" s="77">
        <v>0</v>
      </c>
      <c r="L257" s="6">
        <v>0</v>
      </c>
      <c r="M257" s="6">
        <v>0</v>
      </c>
      <c r="N257" s="11"/>
      <c r="O257" s="5"/>
    </row>
    <row r="258" spans="1:15" s="10" customFormat="1" ht="15.75" x14ac:dyDescent="0.2">
      <c r="A258" s="24"/>
      <c r="B258" s="4" t="s">
        <v>25</v>
      </c>
      <c r="C258" s="17"/>
      <c r="D258" s="6">
        <f t="shared" si="101"/>
        <v>0</v>
      </c>
      <c r="E258" s="6">
        <v>0</v>
      </c>
      <c r="F258" s="6">
        <v>0</v>
      </c>
      <c r="G258" s="6">
        <v>0</v>
      </c>
      <c r="H258" s="6">
        <v>0</v>
      </c>
      <c r="I258" s="49">
        <v>0</v>
      </c>
      <c r="J258" s="49">
        <v>0</v>
      </c>
      <c r="K258" s="77">
        <v>0</v>
      </c>
      <c r="L258" s="6">
        <v>0</v>
      </c>
      <c r="M258" s="6">
        <v>0</v>
      </c>
      <c r="N258" s="11"/>
      <c r="O258" s="5"/>
    </row>
    <row r="259" spans="1:15" s="10" customFormat="1" ht="15.75" x14ac:dyDescent="0.2">
      <c r="A259" s="24"/>
      <c r="B259" s="4" t="s">
        <v>26</v>
      </c>
      <c r="C259" s="17"/>
      <c r="D259" s="6">
        <f t="shared" si="101"/>
        <v>0</v>
      </c>
      <c r="E259" s="6">
        <v>0</v>
      </c>
      <c r="F259" s="6">
        <v>0</v>
      </c>
      <c r="G259" s="6">
        <v>0</v>
      </c>
      <c r="H259" s="6">
        <v>0</v>
      </c>
      <c r="I259" s="49">
        <v>0</v>
      </c>
      <c r="J259" s="49">
        <v>0</v>
      </c>
      <c r="K259" s="77">
        <v>0</v>
      </c>
      <c r="L259" s="6">
        <v>0</v>
      </c>
      <c r="M259" s="6">
        <v>0</v>
      </c>
      <c r="N259" s="11"/>
      <c r="O259" s="5"/>
    </row>
    <row r="260" spans="1:15" s="10" customFormat="1" ht="31.5" x14ac:dyDescent="0.2">
      <c r="A260" s="24" t="s">
        <v>97</v>
      </c>
      <c r="B260" s="25" t="s">
        <v>98</v>
      </c>
      <c r="C260" s="17"/>
      <c r="D260" s="6">
        <f t="shared" ref="D260:H260" si="102">SUM(D261+D262+D263+D264)</f>
        <v>4045.9303099999997</v>
      </c>
      <c r="E260" s="6">
        <f>SUM(E261+E262+E263+E264)</f>
        <v>620</v>
      </c>
      <c r="F260" s="6">
        <f t="shared" si="102"/>
        <v>485.20000000000005</v>
      </c>
      <c r="G260" s="6">
        <f t="shared" si="102"/>
        <v>458.4</v>
      </c>
      <c r="H260" s="6">
        <f t="shared" si="102"/>
        <v>404.83499999999998</v>
      </c>
      <c r="I260" s="49">
        <f>SUM(I261+I262+I263+I264)</f>
        <v>236.89999999999998</v>
      </c>
      <c r="J260" s="49">
        <f t="shared" ref="J260:M260" si="103">SUM(J261+J262+J263+J264)</f>
        <v>257.19</v>
      </c>
      <c r="K260" s="77">
        <f t="shared" si="103"/>
        <v>527.80177000000003</v>
      </c>
      <c r="L260" s="6">
        <f t="shared" si="103"/>
        <v>527.80177000000003</v>
      </c>
      <c r="M260" s="6">
        <f t="shared" si="103"/>
        <v>527.80177000000003</v>
      </c>
      <c r="N260" s="11"/>
      <c r="O260" s="5"/>
    </row>
    <row r="261" spans="1:15" s="10" customFormat="1" ht="15.75" x14ac:dyDescent="0.2">
      <c r="A261" s="24"/>
      <c r="B261" s="4" t="s">
        <v>23</v>
      </c>
      <c r="C261" s="17"/>
      <c r="D261" s="6">
        <f>SUM(D268+D274+D280)</f>
        <v>0</v>
      </c>
      <c r="E261" s="6">
        <f>SUM(E268+E274+E280)</f>
        <v>0</v>
      </c>
      <c r="F261" s="6">
        <f t="shared" ref="F261:M261" si="104">SUM(F268+F274+F280)</f>
        <v>0</v>
      </c>
      <c r="G261" s="6">
        <f t="shared" si="104"/>
        <v>0</v>
      </c>
      <c r="H261" s="6">
        <f t="shared" si="104"/>
        <v>0</v>
      </c>
      <c r="I261" s="49">
        <f t="shared" si="104"/>
        <v>0</v>
      </c>
      <c r="J261" s="49">
        <f t="shared" si="104"/>
        <v>0</v>
      </c>
      <c r="K261" s="77">
        <f t="shared" si="104"/>
        <v>0</v>
      </c>
      <c r="L261" s="6">
        <f t="shared" si="104"/>
        <v>0</v>
      </c>
      <c r="M261" s="6">
        <f t="shared" si="104"/>
        <v>0</v>
      </c>
      <c r="N261" s="11"/>
      <c r="O261" s="5"/>
    </row>
    <row r="262" spans="1:15" s="10" customFormat="1" ht="15.75" x14ac:dyDescent="0.2">
      <c r="A262" s="24"/>
      <c r="B262" s="4" t="s">
        <v>24</v>
      </c>
      <c r="C262" s="17"/>
      <c r="D262" s="6">
        <f t="shared" ref="D262:M264" si="105">SUM(D269+D275+D281)</f>
        <v>21.2</v>
      </c>
      <c r="E262" s="6">
        <f t="shared" si="105"/>
        <v>0</v>
      </c>
      <c r="F262" s="6">
        <f t="shared" si="105"/>
        <v>0</v>
      </c>
      <c r="G262" s="6">
        <f t="shared" si="105"/>
        <v>0</v>
      </c>
      <c r="H262" s="6">
        <f t="shared" si="105"/>
        <v>0</v>
      </c>
      <c r="I262" s="49">
        <f t="shared" si="105"/>
        <v>0</v>
      </c>
      <c r="J262" s="49">
        <f t="shared" si="105"/>
        <v>21.2</v>
      </c>
      <c r="K262" s="77">
        <f t="shared" si="105"/>
        <v>0</v>
      </c>
      <c r="L262" s="6">
        <f t="shared" si="105"/>
        <v>0</v>
      </c>
      <c r="M262" s="6">
        <f t="shared" si="105"/>
        <v>0</v>
      </c>
      <c r="N262" s="11"/>
      <c r="O262" s="5"/>
    </row>
    <row r="263" spans="1:15" s="10" customFormat="1" ht="15.75" x14ac:dyDescent="0.2">
      <c r="A263" s="24"/>
      <c r="B263" s="4" t="s">
        <v>25</v>
      </c>
      <c r="C263" s="17"/>
      <c r="D263" s="6">
        <f>SUM(D270+D276+D282)</f>
        <v>4024.7303099999999</v>
      </c>
      <c r="E263" s="6">
        <f t="shared" si="105"/>
        <v>620</v>
      </c>
      <c r="F263" s="6">
        <f t="shared" si="105"/>
        <v>485.20000000000005</v>
      </c>
      <c r="G263" s="6">
        <f t="shared" si="105"/>
        <v>458.4</v>
      </c>
      <c r="H263" s="6">
        <f t="shared" si="105"/>
        <v>404.83499999999998</v>
      </c>
      <c r="I263" s="49">
        <f t="shared" si="105"/>
        <v>236.89999999999998</v>
      </c>
      <c r="J263" s="49">
        <f t="shared" si="105"/>
        <v>235.99</v>
      </c>
      <c r="K263" s="77">
        <f t="shared" si="105"/>
        <v>527.80177000000003</v>
      </c>
      <c r="L263" s="6">
        <f t="shared" si="105"/>
        <v>527.80177000000003</v>
      </c>
      <c r="M263" s="6">
        <f t="shared" si="105"/>
        <v>527.80177000000003</v>
      </c>
      <c r="N263" s="11"/>
      <c r="O263" s="5"/>
    </row>
    <row r="264" spans="1:15" s="10" customFormat="1" ht="15.75" x14ac:dyDescent="0.2">
      <c r="A264" s="24"/>
      <c r="B264" s="4" t="s">
        <v>26</v>
      </c>
      <c r="C264" s="17"/>
      <c r="D264" s="6">
        <f t="shared" si="105"/>
        <v>0</v>
      </c>
      <c r="E264" s="6">
        <f t="shared" si="105"/>
        <v>0</v>
      </c>
      <c r="F264" s="6">
        <f t="shared" si="105"/>
        <v>0</v>
      </c>
      <c r="G264" s="6">
        <f t="shared" si="105"/>
        <v>0</v>
      </c>
      <c r="H264" s="6">
        <f t="shared" si="105"/>
        <v>0</v>
      </c>
      <c r="I264" s="49">
        <f t="shared" si="105"/>
        <v>0</v>
      </c>
      <c r="J264" s="49">
        <f t="shared" si="105"/>
        <v>0</v>
      </c>
      <c r="K264" s="77">
        <f t="shared" si="105"/>
        <v>0</v>
      </c>
      <c r="L264" s="6">
        <f t="shared" si="105"/>
        <v>0</v>
      </c>
      <c r="M264" s="6">
        <f t="shared" si="105"/>
        <v>0</v>
      </c>
      <c r="N264" s="11"/>
      <c r="O264" s="5"/>
    </row>
    <row r="265" spans="1:15" s="10" customFormat="1" ht="15.75" x14ac:dyDescent="0.2">
      <c r="A265" s="24"/>
      <c r="B265" s="27"/>
      <c r="C265" s="89" t="s">
        <v>99</v>
      </c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1"/>
      <c r="O265" s="5"/>
    </row>
    <row r="266" spans="1:15" s="10" customFormat="1" ht="15.75" x14ac:dyDescent="0.2">
      <c r="A266" s="24"/>
      <c r="B266" s="27"/>
      <c r="C266" s="89" t="s">
        <v>100</v>
      </c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1"/>
      <c r="O266" s="5"/>
    </row>
    <row r="267" spans="1:15" s="10" customFormat="1" ht="63" x14ac:dyDescent="0.2">
      <c r="A267" s="24" t="s">
        <v>101</v>
      </c>
      <c r="B267" s="26" t="s">
        <v>102</v>
      </c>
      <c r="C267" s="16" t="s">
        <v>103</v>
      </c>
      <c r="D267" s="6">
        <f t="shared" ref="D267:M267" si="106">SUM(D268+D269+D270+D271)</f>
        <v>460</v>
      </c>
      <c r="E267" s="6">
        <f t="shared" si="106"/>
        <v>150</v>
      </c>
      <c r="F267" s="6">
        <f t="shared" si="106"/>
        <v>150</v>
      </c>
      <c r="G267" s="6">
        <f t="shared" si="106"/>
        <v>160</v>
      </c>
      <c r="H267" s="6">
        <f t="shared" si="106"/>
        <v>0</v>
      </c>
      <c r="I267" s="49">
        <f t="shared" si="106"/>
        <v>0</v>
      </c>
      <c r="J267" s="49">
        <f t="shared" si="106"/>
        <v>0</v>
      </c>
      <c r="K267" s="77">
        <f t="shared" si="106"/>
        <v>0</v>
      </c>
      <c r="L267" s="6">
        <f t="shared" si="106"/>
        <v>0</v>
      </c>
      <c r="M267" s="6">
        <f t="shared" si="106"/>
        <v>0</v>
      </c>
      <c r="N267" s="85">
        <v>43</v>
      </c>
      <c r="O267" s="5"/>
    </row>
    <row r="268" spans="1:15" s="10" customFormat="1" ht="15.75" x14ac:dyDescent="0.2">
      <c r="A268" s="24"/>
      <c r="B268" s="29" t="s">
        <v>23</v>
      </c>
      <c r="C268" s="21"/>
      <c r="D268" s="6">
        <f>SUM(E268:M268)</f>
        <v>0</v>
      </c>
      <c r="E268" s="6">
        <v>0</v>
      </c>
      <c r="F268" s="6">
        <v>0</v>
      </c>
      <c r="G268" s="6">
        <v>0</v>
      </c>
      <c r="H268" s="6">
        <v>0</v>
      </c>
      <c r="I268" s="49">
        <v>0</v>
      </c>
      <c r="J268" s="49">
        <v>0</v>
      </c>
      <c r="K268" s="77">
        <v>0</v>
      </c>
      <c r="L268" s="6">
        <v>0</v>
      </c>
      <c r="M268" s="6">
        <v>0</v>
      </c>
      <c r="N268" s="11"/>
      <c r="O268" s="5"/>
    </row>
    <row r="269" spans="1:15" s="10" customFormat="1" ht="15.75" x14ac:dyDescent="0.2">
      <c r="A269" s="24"/>
      <c r="B269" s="29" t="s">
        <v>24</v>
      </c>
      <c r="C269" s="17"/>
      <c r="D269" s="6">
        <f t="shared" ref="D269:D271" si="107">SUM(E269:M269)</f>
        <v>0</v>
      </c>
      <c r="E269" s="6">
        <v>0</v>
      </c>
      <c r="F269" s="6">
        <v>0</v>
      </c>
      <c r="G269" s="6">
        <v>0</v>
      </c>
      <c r="H269" s="6">
        <v>0</v>
      </c>
      <c r="I269" s="49">
        <v>0</v>
      </c>
      <c r="J269" s="49">
        <v>0</v>
      </c>
      <c r="K269" s="77">
        <v>0</v>
      </c>
      <c r="L269" s="6">
        <v>0</v>
      </c>
      <c r="M269" s="6">
        <v>0</v>
      </c>
      <c r="N269" s="11"/>
      <c r="O269" s="5"/>
    </row>
    <row r="270" spans="1:15" s="10" customFormat="1" ht="15.75" x14ac:dyDescent="0.2">
      <c r="A270" s="24"/>
      <c r="B270" s="29" t="s">
        <v>25</v>
      </c>
      <c r="C270" s="17"/>
      <c r="D270" s="6">
        <f t="shared" si="107"/>
        <v>460</v>
      </c>
      <c r="E270" s="6">
        <v>150</v>
      </c>
      <c r="F270" s="6">
        <v>150</v>
      </c>
      <c r="G270" s="6">
        <v>160</v>
      </c>
      <c r="H270" s="6">
        <v>0</v>
      </c>
      <c r="I270" s="49">
        <v>0</v>
      </c>
      <c r="J270" s="49">
        <v>0</v>
      </c>
      <c r="K270" s="77">
        <v>0</v>
      </c>
      <c r="L270" s="6">
        <v>0</v>
      </c>
      <c r="M270" s="6">
        <v>0</v>
      </c>
      <c r="N270" s="11"/>
      <c r="O270" s="5"/>
    </row>
    <row r="271" spans="1:15" s="10" customFormat="1" ht="15.75" x14ac:dyDescent="0.2">
      <c r="A271" s="24"/>
      <c r="B271" s="29" t="s">
        <v>26</v>
      </c>
      <c r="C271" s="17"/>
      <c r="D271" s="6">
        <f t="shared" si="107"/>
        <v>0</v>
      </c>
      <c r="E271" s="6">
        <v>0</v>
      </c>
      <c r="F271" s="6">
        <v>0</v>
      </c>
      <c r="G271" s="6">
        <v>0</v>
      </c>
      <c r="H271" s="6">
        <v>0</v>
      </c>
      <c r="I271" s="49">
        <v>0</v>
      </c>
      <c r="J271" s="49">
        <v>0</v>
      </c>
      <c r="K271" s="77">
        <v>0</v>
      </c>
      <c r="L271" s="6">
        <v>0</v>
      </c>
      <c r="M271" s="6">
        <v>0</v>
      </c>
      <c r="N271" s="11"/>
      <c r="O271" s="5"/>
    </row>
    <row r="272" spans="1:15" s="10" customFormat="1" ht="15.75" x14ac:dyDescent="0.2">
      <c r="A272" s="24"/>
      <c r="B272" s="27"/>
      <c r="C272" s="89" t="s">
        <v>104</v>
      </c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1"/>
      <c r="O272" s="5"/>
    </row>
    <row r="273" spans="1:15" s="10" customFormat="1" ht="47.25" x14ac:dyDescent="0.25">
      <c r="A273" s="24" t="s">
        <v>105</v>
      </c>
      <c r="B273" s="33" t="s">
        <v>106</v>
      </c>
      <c r="C273" s="16" t="s">
        <v>107</v>
      </c>
      <c r="D273" s="6">
        <f>SUM(D274+D275+D276+D277)</f>
        <v>3244.6303099999996</v>
      </c>
      <c r="E273" s="6">
        <f t="shared" ref="E273:M273" si="108">SUM(E274+E275+E276+E277)</f>
        <v>312.10000000000002</v>
      </c>
      <c r="F273" s="6">
        <f t="shared" si="108"/>
        <v>151.80000000000001</v>
      </c>
      <c r="G273" s="6">
        <f t="shared" si="108"/>
        <v>298.39999999999998</v>
      </c>
      <c r="H273" s="6">
        <f t="shared" si="108"/>
        <v>404.83499999999998</v>
      </c>
      <c r="I273" s="49">
        <f t="shared" si="108"/>
        <v>236.89999999999998</v>
      </c>
      <c r="J273" s="49">
        <f t="shared" si="108"/>
        <v>257.19</v>
      </c>
      <c r="K273" s="77">
        <f t="shared" si="108"/>
        <v>527.80177000000003</v>
      </c>
      <c r="L273" s="6">
        <f t="shared" si="108"/>
        <v>527.80177000000003</v>
      </c>
      <c r="M273" s="6">
        <f t="shared" si="108"/>
        <v>527.80177000000003</v>
      </c>
      <c r="N273" s="85">
        <v>45</v>
      </c>
      <c r="O273" s="5"/>
    </row>
    <row r="274" spans="1:15" s="10" customFormat="1" ht="15.75" x14ac:dyDescent="0.2">
      <c r="A274" s="24"/>
      <c r="B274" s="4" t="s">
        <v>23</v>
      </c>
      <c r="C274" s="17"/>
      <c r="D274" s="6">
        <f>SUM(E274:M274)</f>
        <v>0</v>
      </c>
      <c r="E274" s="6">
        <v>0</v>
      </c>
      <c r="F274" s="6">
        <v>0</v>
      </c>
      <c r="G274" s="6">
        <v>0</v>
      </c>
      <c r="H274" s="6">
        <v>0</v>
      </c>
      <c r="I274" s="49">
        <v>0</v>
      </c>
      <c r="J274" s="49">
        <v>0</v>
      </c>
      <c r="K274" s="77">
        <v>0</v>
      </c>
      <c r="L274" s="6">
        <v>0</v>
      </c>
      <c r="M274" s="6">
        <v>0</v>
      </c>
      <c r="N274" s="11"/>
      <c r="O274" s="5"/>
    </row>
    <row r="275" spans="1:15" s="10" customFormat="1" ht="15.75" x14ac:dyDescent="0.2">
      <c r="A275" s="24"/>
      <c r="B275" s="4" t="s">
        <v>24</v>
      </c>
      <c r="C275" s="17"/>
      <c r="D275" s="6">
        <f t="shared" ref="D275:D277" si="109">SUM(E275:M275)</f>
        <v>21.2</v>
      </c>
      <c r="E275" s="6">
        <v>0</v>
      </c>
      <c r="F275" s="6">
        <v>0</v>
      </c>
      <c r="G275" s="6">
        <v>0</v>
      </c>
      <c r="H275" s="6">
        <v>0</v>
      </c>
      <c r="I275" s="49">
        <v>0</v>
      </c>
      <c r="J275" s="49">
        <v>21.2</v>
      </c>
      <c r="K275" s="77">
        <v>0</v>
      </c>
      <c r="L275" s="6">
        <v>0</v>
      </c>
      <c r="M275" s="6">
        <v>0</v>
      </c>
      <c r="N275" s="11"/>
      <c r="O275" s="5"/>
    </row>
    <row r="276" spans="1:15" s="10" customFormat="1" ht="15.75" x14ac:dyDescent="0.2">
      <c r="A276" s="24"/>
      <c r="B276" s="4" t="s">
        <v>25</v>
      </c>
      <c r="C276" s="17"/>
      <c r="D276" s="6">
        <f t="shared" si="109"/>
        <v>3223.4303099999997</v>
      </c>
      <c r="E276" s="6">
        <v>312.10000000000002</v>
      </c>
      <c r="F276" s="6">
        <v>151.80000000000001</v>
      </c>
      <c r="G276" s="6">
        <v>298.39999999999998</v>
      </c>
      <c r="H276" s="6">
        <v>404.83499999999998</v>
      </c>
      <c r="I276" s="49">
        <f>240.509-3.609</f>
        <v>236.89999999999998</v>
      </c>
      <c r="J276" s="49">
        <v>235.99</v>
      </c>
      <c r="K276" s="77">
        <v>527.80177000000003</v>
      </c>
      <c r="L276" s="49">
        <v>527.80177000000003</v>
      </c>
      <c r="M276" s="49">
        <v>527.80177000000003</v>
      </c>
      <c r="N276" s="11"/>
      <c r="O276" s="5"/>
    </row>
    <row r="277" spans="1:15" s="10" customFormat="1" ht="15.75" x14ac:dyDescent="0.2">
      <c r="A277" s="24"/>
      <c r="B277" s="4" t="s">
        <v>26</v>
      </c>
      <c r="C277" s="17"/>
      <c r="D277" s="6">
        <f t="shared" si="109"/>
        <v>0</v>
      </c>
      <c r="E277" s="6">
        <v>0</v>
      </c>
      <c r="F277" s="6">
        <v>0</v>
      </c>
      <c r="G277" s="6">
        <v>0</v>
      </c>
      <c r="H277" s="6">
        <v>0</v>
      </c>
      <c r="I277" s="49">
        <v>0</v>
      </c>
      <c r="J277" s="49">
        <v>0</v>
      </c>
      <c r="K277" s="77">
        <v>0</v>
      </c>
      <c r="L277" s="49">
        <v>0</v>
      </c>
      <c r="M277" s="6">
        <v>0</v>
      </c>
      <c r="N277" s="11"/>
      <c r="O277" s="5"/>
    </row>
    <row r="278" spans="1:15" s="10" customFormat="1" ht="15.75" x14ac:dyDescent="0.2">
      <c r="A278" s="24"/>
      <c r="B278" s="27"/>
      <c r="C278" s="89" t="s">
        <v>108</v>
      </c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1"/>
      <c r="O278" s="5"/>
    </row>
    <row r="279" spans="1:15" s="10" customFormat="1" ht="63" x14ac:dyDescent="0.2">
      <c r="A279" s="24" t="s">
        <v>109</v>
      </c>
      <c r="B279" s="25" t="s">
        <v>72</v>
      </c>
      <c r="C279" s="16" t="s">
        <v>107</v>
      </c>
      <c r="D279" s="6">
        <f>SUM(D280+D281+D282+D283)</f>
        <v>341.3</v>
      </c>
      <c r="E279" s="6">
        <f>SUM(E280+E281+E282+E283)</f>
        <v>157.9</v>
      </c>
      <c r="F279" s="6">
        <f>SUM(F280+F281+F282+F283)</f>
        <v>183.4</v>
      </c>
      <c r="G279" s="6">
        <f t="shared" ref="G279:M279" si="110">SUM(G280+G281+G282+G283)</f>
        <v>0</v>
      </c>
      <c r="H279" s="6">
        <f t="shared" si="110"/>
        <v>0</v>
      </c>
      <c r="I279" s="49">
        <f t="shared" si="110"/>
        <v>0</v>
      </c>
      <c r="J279" s="49">
        <f t="shared" si="110"/>
        <v>0</v>
      </c>
      <c r="K279" s="77">
        <f t="shared" si="110"/>
        <v>0</v>
      </c>
      <c r="L279" s="6">
        <f t="shared" si="110"/>
        <v>0</v>
      </c>
      <c r="M279" s="6">
        <f t="shared" si="110"/>
        <v>0</v>
      </c>
      <c r="N279" s="85">
        <v>47</v>
      </c>
      <c r="O279" s="5"/>
    </row>
    <row r="280" spans="1:15" s="10" customFormat="1" ht="15.75" x14ac:dyDescent="0.2">
      <c r="A280" s="24"/>
      <c r="B280" s="4" t="s">
        <v>23</v>
      </c>
      <c r="C280" s="17"/>
      <c r="D280" s="6">
        <f>SUM(E280:M280)</f>
        <v>0</v>
      </c>
      <c r="E280" s="6">
        <v>0</v>
      </c>
      <c r="F280" s="6">
        <v>0</v>
      </c>
      <c r="G280" s="6">
        <v>0</v>
      </c>
      <c r="H280" s="6">
        <v>0</v>
      </c>
      <c r="I280" s="49">
        <v>0</v>
      </c>
      <c r="J280" s="49">
        <v>0</v>
      </c>
      <c r="K280" s="77">
        <v>0</v>
      </c>
      <c r="L280" s="6">
        <v>0</v>
      </c>
      <c r="M280" s="6">
        <v>0</v>
      </c>
      <c r="N280" s="11"/>
      <c r="O280" s="5"/>
    </row>
    <row r="281" spans="1:15" s="10" customFormat="1" ht="15.75" x14ac:dyDescent="0.2">
      <c r="A281" s="24"/>
      <c r="B281" s="4" t="s">
        <v>24</v>
      </c>
      <c r="C281" s="17"/>
      <c r="D281" s="6">
        <f t="shared" ref="D281:D282" si="111">SUM(E281:M281)</f>
        <v>0</v>
      </c>
      <c r="E281" s="6">
        <v>0</v>
      </c>
      <c r="F281" s="6">
        <v>0</v>
      </c>
      <c r="G281" s="6">
        <v>0</v>
      </c>
      <c r="H281" s="6">
        <v>0</v>
      </c>
      <c r="I281" s="49">
        <v>0</v>
      </c>
      <c r="J281" s="49">
        <v>0</v>
      </c>
      <c r="K281" s="77">
        <v>0</v>
      </c>
      <c r="L281" s="6">
        <v>0</v>
      </c>
      <c r="M281" s="6">
        <v>0</v>
      </c>
      <c r="N281" s="11"/>
      <c r="O281" s="5"/>
    </row>
    <row r="282" spans="1:15" s="10" customFormat="1" ht="15.75" x14ac:dyDescent="0.2">
      <c r="A282" s="24"/>
      <c r="B282" s="4" t="s">
        <v>25</v>
      </c>
      <c r="C282" s="17"/>
      <c r="D282" s="6">
        <f t="shared" si="111"/>
        <v>341.3</v>
      </c>
      <c r="E282" s="6">
        <v>157.9</v>
      </c>
      <c r="F282" s="6">
        <v>183.4</v>
      </c>
      <c r="G282" s="6">
        <v>0</v>
      </c>
      <c r="H282" s="6">
        <v>0</v>
      </c>
      <c r="I282" s="49">
        <v>0</v>
      </c>
      <c r="J282" s="49">
        <v>0</v>
      </c>
      <c r="K282" s="77">
        <v>0</v>
      </c>
      <c r="L282" s="6">
        <v>0</v>
      </c>
      <c r="M282" s="6">
        <v>0</v>
      </c>
      <c r="N282" s="11"/>
      <c r="O282" s="5"/>
    </row>
    <row r="283" spans="1:15" s="10" customFormat="1" ht="15.75" x14ac:dyDescent="0.2">
      <c r="A283" s="24"/>
      <c r="B283" s="4" t="s">
        <v>26</v>
      </c>
      <c r="C283" s="17"/>
      <c r="D283" s="6">
        <f>SUM(E283:M283)</f>
        <v>0</v>
      </c>
      <c r="E283" s="6">
        <v>0</v>
      </c>
      <c r="F283" s="6">
        <v>0</v>
      </c>
      <c r="G283" s="6">
        <v>0</v>
      </c>
      <c r="H283" s="6">
        <v>0</v>
      </c>
      <c r="I283" s="49">
        <v>0</v>
      </c>
      <c r="J283" s="49">
        <v>0</v>
      </c>
      <c r="K283" s="77">
        <v>0</v>
      </c>
      <c r="L283" s="6">
        <v>0</v>
      </c>
      <c r="M283" s="6">
        <v>0</v>
      </c>
      <c r="N283" s="11"/>
      <c r="O283" s="5"/>
    </row>
    <row r="284" spans="1:15" s="10" customFormat="1" ht="63" x14ac:dyDescent="0.2">
      <c r="A284" s="62" t="s">
        <v>110</v>
      </c>
      <c r="B284" s="58" t="s">
        <v>111</v>
      </c>
      <c r="C284" s="59"/>
      <c r="D284" s="60">
        <f>SUM(D289+D294+D299)</f>
        <v>42814.56869</v>
      </c>
      <c r="E284" s="60">
        <f t="shared" ref="E284:M286" si="112">SUM(E289+E294+E299)</f>
        <v>4202</v>
      </c>
      <c r="F284" s="60">
        <f t="shared" si="112"/>
        <v>4074.7</v>
      </c>
      <c r="G284" s="60">
        <f t="shared" si="112"/>
        <v>4078.9978900000001</v>
      </c>
      <c r="H284" s="60">
        <f t="shared" si="112"/>
        <v>4928.8999999999996</v>
      </c>
      <c r="I284" s="60">
        <f t="shared" si="112"/>
        <v>661.79499999999996</v>
      </c>
      <c r="J284" s="60">
        <f>SUM(J289+J294+J299)</f>
        <v>6003.1927999999998</v>
      </c>
      <c r="K284" s="60">
        <f t="shared" si="112"/>
        <v>5901.7150000000001</v>
      </c>
      <c r="L284" s="60">
        <f t="shared" si="112"/>
        <v>6474.7340000000004</v>
      </c>
      <c r="M284" s="60">
        <f t="shared" si="112"/>
        <v>6488.5339999999997</v>
      </c>
      <c r="N284" s="61"/>
      <c r="O284" s="5"/>
    </row>
    <row r="285" spans="1:15" s="10" customFormat="1" ht="15.75" x14ac:dyDescent="0.2">
      <c r="A285" s="24"/>
      <c r="B285" s="4" t="s">
        <v>23</v>
      </c>
      <c r="C285" s="17"/>
      <c r="D285" s="6">
        <f>SUM(D290+D295+D300)</f>
        <v>0</v>
      </c>
      <c r="E285" s="6">
        <f>SUM(E290+E295+E300)</f>
        <v>0</v>
      </c>
      <c r="F285" s="6">
        <f t="shared" si="112"/>
        <v>0</v>
      </c>
      <c r="G285" s="6">
        <f t="shared" si="112"/>
        <v>0</v>
      </c>
      <c r="H285" s="6">
        <f t="shared" si="112"/>
        <v>0</v>
      </c>
      <c r="I285" s="49">
        <f t="shared" si="112"/>
        <v>0</v>
      </c>
      <c r="J285" s="49">
        <f t="shared" si="112"/>
        <v>0</v>
      </c>
      <c r="K285" s="77">
        <f t="shared" si="112"/>
        <v>0</v>
      </c>
      <c r="L285" s="6">
        <f t="shared" si="112"/>
        <v>0</v>
      </c>
      <c r="M285" s="6">
        <f t="shared" si="112"/>
        <v>0</v>
      </c>
      <c r="N285" s="11"/>
      <c r="O285" s="5"/>
    </row>
    <row r="286" spans="1:15" s="10" customFormat="1" ht="15.75" x14ac:dyDescent="0.2">
      <c r="A286" s="24"/>
      <c r="B286" s="4" t="s">
        <v>24</v>
      </c>
      <c r="C286" s="17"/>
      <c r="D286" s="7">
        <f>SUM(D291+D296+D301)</f>
        <v>22213.825000000001</v>
      </c>
      <c r="E286" s="7">
        <f>SUM(E291+E296+E301)</f>
        <v>1271.5</v>
      </c>
      <c r="F286" s="7">
        <f>SUM(F291+F296+F301)</f>
        <v>2307.6</v>
      </c>
      <c r="G286" s="7">
        <f>SUM(G291+G296+G301)</f>
        <v>2272.5</v>
      </c>
      <c r="H286" s="7">
        <f>SUM(H291+H296+H301)</f>
        <v>2695</v>
      </c>
      <c r="I286" s="53">
        <f>SUM(I291+I296+I301)</f>
        <v>512.42499999999995</v>
      </c>
      <c r="J286" s="53">
        <f t="shared" si="112"/>
        <v>3096.6</v>
      </c>
      <c r="K286" s="78">
        <f t="shared" si="112"/>
        <v>3278.6</v>
      </c>
      <c r="L286" s="7">
        <f t="shared" si="112"/>
        <v>3323.4</v>
      </c>
      <c r="M286" s="7">
        <f t="shared" si="112"/>
        <v>3456.2</v>
      </c>
      <c r="N286" s="11"/>
      <c r="O286" s="5"/>
    </row>
    <row r="287" spans="1:15" s="10" customFormat="1" ht="15.75" x14ac:dyDescent="0.2">
      <c r="A287" s="24"/>
      <c r="B287" s="4" t="s">
        <v>25</v>
      </c>
      <c r="C287" s="17"/>
      <c r="D287" s="7">
        <f>SUM(D292+D297+D302)</f>
        <v>20600.743689999999</v>
      </c>
      <c r="E287" s="7">
        <f t="shared" ref="E287:M287" si="113">SUM(E292+E297+E302)</f>
        <v>2930.5</v>
      </c>
      <c r="F287" s="7">
        <f t="shared" si="113"/>
        <v>1767.1</v>
      </c>
      <c r="G287" s="7">
        <f t="shared" si="113"/>
        <v>1806.4978900000001</v>
      </c>
      <c r="H287" s="7">
        <f t="shared" si="113"/>
        <v>2233.9</v>
      </c>
      <c r="I287" s="53">
        <f t="shared" si="113"/>
        <v>149.37</v>
      </c>
      <c r="J287" s="53">
        <f>SUM(J292+J297+J302)</f>
        <v>2906.5927999999999</v>
      </c>
      <c r="K287" s="78">
        <f t="shared" si="113"/>
        <v>2623.1149999999998</v>
      </c>
      <c r="L287" s="7">
        <f t="shared" si="113"/>
        <v>3151.3339999999998</v>
      </c>
      <c r="M287" s="7">
        <f t="shared" si="113"/>
        <v>3032.3339999999998</v>
      </c>
      <c r="N287" s="11"/>
      <c r="O287" s="5"/>
    </row>
    <row r="288" spans="1:15" s="10" customFormat="1" ht="15.75" x14ac:dyDescent="0.2">
      <c r="A288" s="24"/>
      <c r="B288" s="4" t="s">
        <v>26</v>
      </c>
      <c r="C288" s="17"/>
      <c r="D288" s="6">
        <f t="shared" ref="D288:M288" si="114">SUM(D293+D298+D303)</f>
        <v>0</v>
      </c>
      <c r="E288" s="6">
        <f t="shared" si="114"/>
        <v>0</v>
      </c>
      <c r="F288" s="6">
        <f t="shared" si="114"/>
        <v>0</v>
      </c>
      <c r="G288" s="6">
        <f t="shared" si="114"/>
        <v>0</v>
      </c>
      <c r="H288" s="6">
        <f t="shared" si="114"/>
        <v>0</v>
      </c>
      <c r="I288" s="49">
        <f t="shared" si="114"/>
        <v>0</v>
      </c>
      <c r="J288" s="49">
        <f t="shared" si="114"/>
        <v>0</v>
      </c>
      <c r="K288" s="77">
        <f t="shared" si="114"/>
        <v>0</v>
      </c>
      <c r="L288" s="6">
        <f t="shared" si="114"/>
        <v>0</v>
      </c>
      <c r="M288" s="6">
        <f t="shared" si="114"/>
        <v>0</v>
      </c>
      <c r="N288" s="11"/>
      <c r="O288" s="5"/>
    </row>
    <row r="289" spans="1:15" s="10" customFormat="1" ht="47.25" x14ac:dyDescent="0.2">
      <c r="A289" s="24" t="s">
        <v>112</v>
      </c>
      <c r="B289" s="25" t="s">
        <v>36</v>
      </c>
      <c r="C289" s="17"/>
      <c r="D289" s="6">
        <f>SUM(D290+D291+D292+D293)</f>
        <v>0</v>
      </c>
      <c r="E289" s="6">
        <f t="shared" ref="E289:M289" si="115">SUM(E290+E291+E292+E293)</f>
        <v>0</v>
      </c>
      <c r="F289" s="6">
        <f t="shared" si="115"/>
        <v>0</v>
      </c>
      <c r="G289" s="6">
        <f t="shared" si="115"/>
        <v>0</v>
      </c>
      <c r="H289" s="6">
        <f t="shared" si="115"/>
        <v>0</v>
      </c>
      <c r="I289" s="49">
        <f t="shared" si="115"/>
        <v>0</v>
      </c>
      <c r="J289" s="49">
        <f t="shared" si="115"/>
        <v>0</v>
      </c>
      <c r="K289" s="77">
        <f t="shared" si="115"/>
        <v>0</v>
      </c>
      <c r="L289" s="6">
        <f t="shared" si="115"/>
        <v>0</v>
      </c>
      <c r="M289" s="6">
        <f t="shared" si="115"/>
        <v>0</v>
      </c>
      <c r="N289" s="11"/>
      <c r="O289" s="5"/>
    </row>
    <row r="290" spans="1:15" s="10" customFormat="1" ht="15.75" x14ac:dyDescent="0.2">
      <c r="A290" s="24"/>
      <c r="B290" s="4" t="s">
        <v>23</v>
      </c>
      <c r="C290" s="17"/>
      <c r="D290" s="6">
        <f>SUM(E290:M290)</f>
        <v>0</v>
      </c>
      <c r="E290" s="6">
        <v>0</v>
      </c>
      <c r="F290" s="6">
        <v>0</v>
      </c>
      <c r="G290" s="6">
        <v>0</v>
      </c>
      <c r="H290" s="6">
        <v>0</v>
      </c>
      <c r="I290" s="49">
        <v>0</v>
      </c>
      <c r="J290" s="49">
        <v>0</v>
      </c>
      <c r="K290" s="77">
        <v>0</v>
      </c>
      <c r="L290" s="6">
        <v>0</v>
      </c>
      <c r="M290" s="6">
        <v>0</v>
      </c>
      <c r="N290" s="11"/>
      <c r="O290" s="5"/>
    </row>
    <row r="291" spans="1:15" s="10" customFormat="1" ht="15.75" x14ac:dyDescent="0.2">
      <c r="A291" s="24"/>
      <c r="B291" s="4" t="s">
        <v>24</v>
      </c>
      <c r="C291" s="17"/>
      <c r="D291" s="6">
        <f t="shared" ref="D291:D293" si="116">SUM(E291:M291)</f>
        <v>0</v>
      </c>
      <c r="E291" s="6">
        <v>0</v>
      </c>
      <c r="F291" s="6">
        <v>0</v>
      </c>
      <c r="G291" s="6">
        <v>0</v>
      </c>
      <c r="H291" s="6">
        <v>0</v>
      </c>
      <c r="I291" s="49">
        <v>0</v>
      </c>
      <c r="J291" s="49">
        <v>0</v>
      </c>
      <c r="K291" s="77">
        <v>0</v>
      </c>
      <c r="L291" s="6">
        <v>0</v>
      </c>
      <c r="M291" s="6">
        <v>0</v>
      </c>
      <c r="N291" s="11"/>
      <c r="O291" s="5"/>
    </row>
    <row r="292" spans="1:15" s="10" customFormat="1" ht="15.75" x14ac:dyDescent="0.2">
      <c r="A292" s="24"/>
      <c r="B292" s="4" t="s">
        <v>25</v>
      </c>
      <c r="C292" s="17"/>
      <c r="D292" s="6">
        <f t="shared" si="116"/>
        <v>0</v>
      </c>
      <c r="E292" s="6">
        <v>0</v>
      </c>
      <c r="F292" s="6">
        <v>0</v>
      </c>
      <c r="G292" s="6">
        <v>0</v>
      </c>
      <c r="H292" s="6">
        <v>0</v>
      </c>
      <c r="I292" s="49">
        <v>0</v>
      </c>
      <c r="J292" s="49">
        <v>0</v>
      </c>
      <c r="K292" s="77">
        <v>0</v>
      </c>
      <c r="L292" s="6">
        <v>0</v>
      </c>
      <c r="M292" s="6">
        <v>0</v>
      </c>
      <c r="N292" s="11"/>
      <c r="O292" s="5"/>
    </row>
    <row r="293" spans="1:15" s="10" customFormat="1" ht="15.75" x14ac:dyDescent="0.2">
      <c r="A293" s="24"/>
      <c r="B293" s="4" t="s">
        <v>26</v>
      </c>
      <c r="C293" s="17"/>
      <c r="D293" s="6">
        <f t="shared" si="116"/>
        <v>0</v>
      </c>
      <c r="E293" s="6">
        <v>0</v>
      </c>
      <c r="F293" s="6">
        <v>0</v>
      </c>
      <c r="G293" s="6">
        <v>0</v>
      </c>
      <c r="H293" s="6">
        <v>0</v>
      </c>
      <c r="I293" s="49">
        <v>0</v>
      </c>
      <c r="J293" s="49">
        <v>0</v>
      </c>
      <c r="K293" s="77">
        <v>0</v>
      </c>
      <c r="L293" s="6">
        <v>0</v>
      </c>
      <c r="M293" s="6">
        <v>0</v>
      </c>
      <c r="N293" s="11"/>
      <c r="O293" s="5"/>
    </row>
    <row r="294" spans="1:15" s="10" customFormat="1" ht="63" x14ac:dyDescent="0.2">
      <c r="A294" s="24" t="s">
        <v>113</v>
      </c>
      <c r="B294" s="25" t="s">
        <v>40</v>
      </c>
      <c r="C294" s="17"/>
      <c r="D294" s="6">
        <f>SUM(D295+D296+D297+D298)</f>
        <v>0</v>
      </c>
      <c r="E294" s="6">
        <f>SUM(E295+E296+E297+E298)</f>
        <v>0</v>
      </c>
      <c r="F294" s="6">
        <f t="shared" ref="F294:M294" si="117">SUM(F295+F296+F297+F298)</f>
        <v>0</v>
      </c>
      <c r="G294" s="6">
        <f t="shared" si="117"/>
        <v>0</v>
      </c>
      <c r="H294" s="6">
        <f t="shared" si="117"/>
        <v>0</v>
      </c>
      <c r="I294" s="49">
        <f t="shared" si="117"/>
        <v>0</v>
      </c>
      <c r="J294" s="49">
        <f t="shared" si="117"/>
        <v>0</v>
      </c>
      <c r="K294" s="77">
        <f t="shared" si="117"/>
        <v>0</v>
      </c>
      <c r="L294" s="6">
        <f t="shared" si="117"/>
        <v>0</v>
      </c>
      <c r="M294" s="6">
        <f t="shared" si="117"/>
        <v>0</v>
      </c>
      <c r="N294" s="11"/>
      <c r="O294" s="5"/>
    </row>
    <row r="295" spans="1:15" s="10" customFormat="1" ht="15.75" x14ac:dyDescent="0.2">
      <c r="A295" s="24"/>
      <c r="B295" s="4" t="s">
        <v>23</v>
      </c>
      <c r="C295" s="17"/>
      <c r="D295" s="6">
        <f>SUM(E295:M295)</f>
        <v>0</v>
      </c>
      <c r="E295" s="6">
        <v>0</v>
      </c>
      <c r="F295" s="6">
        <v>0</v>
      </c>
      <c r="G295" s="6">
        <v>0</v>
      </c>
      <c r="H295" s="6">
        <v>0</v>
      </c>
      <c r="I295" s="49">
        <v>0</v>
      </c>
      <c r="J295" s="49">
        <v>0</v>
      </c>
      <c r="K295" s="77">
        <v>0</v>
      </c>
      <c r="L295" s="6">
        <v>0</v>
      </c>
      <c r="M295" s="6">
        <v>0</v>
      </c>
      <c r="N295" s="11"/>
      <c r="O295" s="5"/>
    </row>
    <row r="296" spans="1:15" s="10" customFormat="1" ht="15.75" x14ac:dyDescent="0.2">
      <c r="A296" s="24"/>
      <c r="B296" s="4" t="s">
        <v>24</v>
      </c>
      <c r="C296" s="17"/>
      <c r="D296" s="6">
        <f t="shared" ref="D296:D298" si="118">SUM(E296:M296)</f>
        <v>0</v>
      </c>
      <c r="E296" s="6">
        <v>0</v>
      </c>
      <c r="F296" s="6">
        <v>0</v>
      </c>
      <c r="G296" s="6">
        <v>0</v>
      </c>
      <c r="H296" s="6">
        <v>0</v>
      </c>
      <c r="I296" s="49">
        <v>0</v>
      </c>
      <c r="J296" s="49">
        <v>0</v>
      </c>
      <c r="K296" s="77">
        <v>0</v>
      </c>
      <c r="L296" s="6">
        <v>0</v>
      </c>
      <c r="M296" s="6">
        <v>0</v>
      </c>
      <c r="N296" s="11"/>
      <c r="O296" s="5"/>
    </row>
    <row r="297" spans="1:15" s="10" customFormat="1" ht="15.75" x14ac:dyDescent="0.2">
      <c r="A297" s="24"/>
      <c r="B297" s="4" t="s">
        <v>25</v>
      </c>
      <c r="C297" s="17"/>
      <c r="D297" s="6">
        <f t="shared" si="118"/>
        <v>0</v>
      </c>
      <c r="E297" s="6">
        <v>0</v>
      </c>
      <c r="F297" s="6">
        <v>0</v>
      </c>
      <c r="G297" s="6">
        <v>0</v>
      </c>
      <c r="H297" s="6">
        <v>0</v>
      </c>
      <c r="I297" s="49">
        <v>0</v>
      </c>
      <c r="J297" s="49">
        <v>0</v>
      </c>
      <c r="K297" s="77">
        <v>0</v>
      </c>
      <c r="L297" s="6">
        <v>0</v>
      </c>
      <c r="M297" s="6">
        <v>0</v>
      </c>
      <c r="N297" s="11"/>
      <c r="O297" s="5"/>
    </row>
    <row r="298" spans="1:15" s="10" customFormat="1" ht="15.75" x14ac:dyDescent="0.2">
      <c r="A298" s="24"/>
      <c r="B298" s="4" t="s">
        <v>26</v>
      </c>
      <c r="C298" s="17"/>
      <c r="D298" s="6">
        <f t="shared" si="118"/>
        <v>0</v>
      </c>
      <c r="E298" s="6">
        <v>0</v>
      </c>
      <c r="F298" s="6">
        <v>0</v>
      </c>
      <c r="G298" s="6">
        <v>0</v>
      </c>
      <c r="H298" s="6">
        <v>0</v>
      </c>
      <c r="I298" s="49">
        <v>0</v>
      </c>
      <c r="J298" s="49">
        <v>0</v>
      </c>
      <c r="K298" s="77">
        <v>0</v>
      </c>
      <c r="L298" s="6">
        <v>0</v>
      </c>
      <c r="M298" s="6">
        <v>0</v>
      </c>
      <c r="N298" s="11"/>
      <c r="O298" s="5"/>
    </row>
    <row r="299" spans="1:15" s="10" customFormat="1" ht="31.5" x14ac:dyDescent="0.2">
      <c r="A299" s="24" t="s">
        <v>114</v>
      </c>
      <c r="B299" s="25" t="s">
        <v>98</v>
      </c>
      <c r="C299" s="17"/>
      <c r="D299" s="7">
        <f t="shared" ref="D299:M299" si="119">SUM(D300+D301+D302+D303)</f>
        <v>42814.56869</v>
      </c>
      <c r="E299" s="7">
        <f t="shared" si="119"/>
        <v>4202</v>
      </c>
      <c r="F299" s="7">
        <f t="shared" si="119"/>
        <v>4074.7</v>
      </c>
      <c r="G299" s="7">
        <f t="shared" si="119"/>
        <v>4078.9978900000001</v>
      </c>
      <c r="H299" s="7">
        <f t="shared" si="119"/>
        <v>4928.8999999999996</v>
      </c>
      <c r="I299" s="53">
        <f t="shared" si="119"/>
        <v>661.79499999999996</v>
      </c>
      <c r="J299" s="53">
        <f t="shared" si="119"/>
        <v>6003.1927999999998</v>
      </c>
      <c r="K299" s="78">
        <f t="shared" si="119"/>
        <v>5901.7150000000001</v>
      </c>
      <c r="L299" s="7">
        <f t="shared" si="119"/>
        <v>6474.7340000000004</v>
      </c>
      <c r="M299" s="7">
        <f t="shared" si="119"/>
        <v>6488.5339999999997</v>
      </c>
      <c r="N299" s="11"/>
      <c r="O299" s="5"/>
    </row>
    <row r="300" spans="1:15" ht="15.75" x14ac:dyDescent="0.2">
      <c r="A300" s="24"/>
      <c r="B300" s="4" t="s">
        <v>23</v>
      </c>
      <c r="C300" s="17"/>
      <c r="D300" s="6">
        <f>SUM(E300:M300)</f>
        <v>0</v>
      </c>
      <c r="E300" s="6">
        <f>SUM(E307+E313)</f>
        <v>0</v>
      </c>
      <c r="F300" s="6">
        <f>SUM(F307+F325)</f>
        <v>0</v>
      </c>
      <c r="G300" s="6">
        <f>SUM(G307+G313)</f>
        <v>0</v>
      </c>
      <c r="H300" s="6">
        <f>SUM(H307+H313)</f>
        <v>0</v>
      </c>
      <c r="I300" s="49">
        <f>SUM(I307+I313)</f>
        <v>0</v>
      </c>
      <c r="J300" s="49">
        <f>SUM(J307+J325)</f>
        <v>0</v>
      </c>
      <c r="K300" s="77">
        <f t="shared" ref="K300:M300" si="120">SUM(K307+K325)</f>
        <v>0</v>
      </c>
      <c r="L300" s="6">
        <f t="shared" si="120"/>
        <v>0</v>
      </c>
      <c r="M300" s="6">
        <f t="shared" si="120"/>
        <v>0</v>
      </c>
      <c r="N300" s="11"/>
      <c r="O300" s="5"/>
    </row>
    <row r="301" spans="1:15" ht="15.75" x14ac:dyDescent="0.2">
      <c r="A301" s="24"/>
      <c r="B301" s="4" t="s">
        <v>24</v>
      </c>
      <c r="C301" s="17"/>
      <c r="D301" s="7">
        <f>SUM(E301:M301)</f>
        <v>22213.825000000001</v>
      </c>
      <c r="E301" s="7">
        <f>SUM(E308+E326)</f>
        <v>1271.5</v>
      </c>
      <c r="F301" s="7">
        <f t="shared" ref="F301:M303" si="121">SUM(F308+F326)</f>
        <v>2307.6</v>
      </c>
      <c r="G301" s="7">
        <f t="shared" si="121"/>
        <v>2272.5</v>
      </c>
      <c r="H301" s="7">
        <f t="shared" si="121"/>
        <v>2695</v>
      </c>
      <c r="I301" s="53">
        <f t="shared" si="121"/>
        <v>512.42499999999995</v>
      </c>
      <c r="J301" s="53">
        <v>3096.6</v>
      </c>
      <c r="K301" s="78">
        <f>K320+K326</f>
        <v>3278.6</v>
      </c>
      <c r="L301" s="53">
        <f t="shared" ref="L301:M301" si="122">L308+L326</f>
        <v>3323.4</v>
      </c>
      <c r="M301" s="53">
        <f t="shared" si="122"/>
        <v>3456.2</v>
      </c>
      <c r="N301" s="11"/>
      <c r="O301" s="5"/>
    </row>
    <row r="302" spans="1:15" ht="15.75" x14ac:dyDescent="0.2">
      <c r="A302" s="24"/>
      <c r="B302" s="4" t="s">
        <v>25</v>
      </c>
      <c r="C302" s="17"/>
      <c r="D302" s="7">
        <f>SUM(E302:M302)</f>
        <v>20600.743689999999</v>
      </c>
      <c r="E302" s="7">
        <f>SUM(E309+E327)</f>
        <v>2930.5</v>
      </c>
      <c r="F302" s="7">
        <f t="shared" si="121"/>
        <v>1767.1</v>
      </c>
      <c r="G302" s="7">
        <f t="shared" si="121"/>
        <v>1806.4978900000001</v>
      </c>
      <c r="H302" s="7">
        <f t="shared" si="121"/>
        <v>2233.9</v>
      </c>
      <c r="I302" s="53">
        <f t="shared" si="121"/>
        <v>149.37</v>
      </c>
      <c r="J302" s="53">
        <f t="shared" si="121"/>
        <v>2906.5927999999999</v>
      </c>
      <c r="K302" s="78">
        <f>SUM(K321+K327)</f>
        <v>2623.1149999999998</v>
      </c>
      <c r="L302" s="7">
        <f t="shared" si="121"/>
        <v>3151.3339999999998</v>
      </c>
      <c r="M302" s="7">
        <f t="shared" si="121"/>
        <v>3032.3339999999998</v>
      </c>
      <c r="N302" s="11"/>
      <c r="O302" s="5"/>
    </row>
    <row r="303" spans="1:15" ht="15.75" x14ac:dyDescent="0.2">
      <c r="A303" s="24"/>
      <c r="B303" s="4" t="s">
        <v>26</v>
      </c>
      <c r="C303" s="17"/>
      <c r="D303" s="6">
        <f>SUM(E303:M303)</f>
        <v>0</v>
      </c>
      <c r="E303" s="6">
        <f>SUM(E310+E328)</f>
        <v>0</v>
      </c>
      <c r="F303" s="6">
        <f t="shared" si="121"/>
        <v>0</v>
      </c>
      <c r="G303" s="6">
        <f t="shared" si="121"/>
        <v>0</v>
      </c>
      <c r="H303" s="6">
        <f t="shared" si="121"/>
        <v>0</v>
      </c>
      <c r="I303" s="49">
        <f t="shared" si="121"/>
        <v>0</v>
      </c>
      <c r="J303" s="49">
        <f t="shared" si="121"/>
        <v>0</v>
      </c>
      <c r="K303" s="77">
        <f t="shared" si="121"/>
        <v>0</v>
      </c>
      <c r="L303" s="6">
        <f t="shared" si="121"/>
        <v>0</v>
      </c>
      <c r="M303" s="6">
        <f t="shared" si="121"/>
        <v>0</v>
      </c>
      <c r="N303" s="11"/>
      <c r="O303" s="5"/>
    </row>
    <row r="304" spans="1:15" ht="15.75" x14ac:dyDescent="0.2">
      <c r="A304" s="24"/>
      <c r="B304" s="29"/>
      <c r="C304" s="89" t="s">
        <v>115</v>
      </c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1"/>
      <c r="O304" s="5"/>
    </row>
    <row r="305" spans="1:15" ht="15.75" customHeight="1" x14ac:dyDescent="0.2">
      <c r="A305" s="24"/>
      <c r="B305" s="27"/>
      <c r="C305" s="89" t="s">
        <v>116</v>
      </c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1"/>
      <c r="O305" s="5"/>
    </row>
    <row r="306" spans="1:15" ht="47.25" hidden="1" x14ac:dyDescent="0.2">
      <c r="A306" s="24" t="s">
        <v>117</v>
      </c>
      <c r="B306" s="26" t="s">
        <v>118</v>
      </c>
      <c r="C306" s="16" t="s">
        <v>107</v>
      </c>
      <c r="D306" s="7">
        <f t="shared" ref="D306:H306" si="123">SUM(D307+D308+D309+D310)</f>
        <v>36022.358289999996</v>
      </c>
      <c r="E306" s="7">
        <f t="shared" si="123"/>
        <v>3463.9</v>
      </c>
      <c r="F306" s="7">
        <f t="shared" si="123"/>
        <v>3337.8999999999996</v>
      </c>
      <c r="G306" s="7">
        <f t="shared" si="123"/>
        <v>3252.7578899999999</v>
      </c>
      <c r="H306" s="7">
        <f t="shared" si="123"/>
        <v>4066.7</v>
      </c>
      <c r="I306" s="53">
        <f>SUM(I307+I308+I309+I310)</f>
        <v>661.79499999999996</v>
      </c>
      <c r="J306" s="53">
        <f t="shared" ref="J306:M306" si="124">SUM(J307+J308+J309+J310)</f>
        <v>4944.7208000000001</v>
      </c>
      <c r="K306" s="78">
        <f t="shared" si="124"/>
        <v>5341.0194000000001</v>
      </c>
      <c r="L306" s="7">
        <f t="shared" si="124"/>
        <v>5469.8825999999999</v>
      </c>
      <c r="M306" s="7">
        <f t="shared" si="124"/>
        <v>5483.6826000000001</v>
      </c>
      <c r="N306" s="11" t="s">
        <v>119</v>
      </c>
      <c r="O306" s="5"/>
    </row>
    <row r="307" spans="1:15" ht="15.75" hidden="1" x14ac:dyDescent="0.2">
      <c r="A307" s="24"/>
      <c r="B307" s="4" t="s">
        <v>23</v>
      </c>
      <c r="C307" s="17"/>
      <c r="D307" s="6">
        <f>SUM(E307:M307)</f>
        <v>0</v>
      </c>
      <c r="E307" s="6">
        <v>0</v>
      </c>
      <c r="F307" s="6">
        <v>0</v>
      </c>
      <c r="G307" s="6">
        <v>0</v>
      </c>
      <c r="H307" s="6">
        <v>0</v>
      </c>
      <c r="I307" s="49">
        <v>0</v>
      </c>
      <c r="J307" s="49">
        <v>0</v>
      </c>
      <c r="K307" s="77">
        <v>0</v>
      </c>
      <c r="L307" s="6">
        <v>0</v>
      </c>
      <c r="M307" s="6">
        <v>0</v>
      </c>
      <c r="N307" s="11"/>
      <c r="O307" s="5"/>
    </row>
    <row r="308" spans="1:15" ht="15.75" hidden="1" x14ac:dyDescent="0.2">
      <c r="A308" s="24"/>
      <c r="B308" s="4" t="s">
        <v>24</v>
      </c>
      <c r="C308" s="17"/>
      <c r="D308" s="6">
        <f t="shared" ref="D308:D310" si="125">SUM(E308:M308)</f>
        <v>22213.825000000001</v>
      </c>
      <c r="E308" s="11">
        <v>1271.5</v>
      </c>
      <c r="F308" s="11">
        <v>2307.6</v>
      </c>
      <c r="G308" s="11">
        <v>2272.5</v>
      </c>
      <c r="H308" s="11">
        <v>2695</v>
      </c>
      <c r="I308" s="54">
        <v>512.42499999999995</v>
      </c>
      <c r="J308" s="54">
        <v>3096.6</v>
      </c>
      <c r="K308" s="61">
        <v>3278.6</v>
      </c>
      <c r="L308" s="11">
        <v>3323.4</v>
      </c>
      <c r="M308" s="11">
        <v>3456.2</v>
      </c>
      <c r="N308" s="11"/>
      <c r="O308" s="5"/>
    </row>
    <row r="309" spans="1:15" ht="15.75" hidden="1" x14ac:dyDescent="0.2">
      <c r="A309" s="24"/>
      <c r="B309" s="4" t="s">
        <v>25</v>
      </c>
      <c r="C309" s="17"/>
      <c r="D309" s="6">
        <f t="shared" si="125"/>
        <v>13808.533289999998</v>
      </c>
      <c r="E309" s="11">
        <v>2192.4</v>
      </c>
      <c r="F309" s="11">
        <v>1030.3</v>
      </c>
      <c r="G309" s="11">
        <v>980.25788999999997</v>
      </c>
      <c r="H309" s="11">
        <v>1371.7</v>
      </c>
      <c r="I309" s="54">
        <v>149.37</v>
      </c>
      <c r="J309" s="54">
        <f>2303.435-455.3142</f>
        <v>1848.1207999999999</v>
      </c>
      <c r="K309" s="61">
        <v>2062.4194000000002</v>
      </c>
      <c r="L309" s="11">
        <v>2146.4825999999998</v>
      </c>
      <c r="M309" s="11">
        <v>2027.4826</v>
      </c>
      <c r="N309" s="11"/>
      <c r="O309" s="5"/>
    </row>
    <row r="310" spans="1:15" ht="15.75" hidden="1" x14ac:dyDescent="0.2">
      <c r="A310" s="24"/>
      <c r="B310" s="4" t="s">
        <v>26</v>
      </c>
      <c r="C310" s="17"/>
      <c r="D310" s="6">
        <f t="shared" si="125"/>
        <v>0</v>
      </c>
      <c r="E310" s="6">
        <v>0</v>
      </c>
      <c r="F310" s="6">
        <v>0</v>
      </c>
      <c r="G310" s="6">
        <v>0</v>
      </c>
      <c r="H310" s="6">
        <v>0</v>
      </c>
      <c r="I310" s="49">
        <v>0</v>
      </c>
      <c r="J310" s="49">
        <v>0</v>
      </c>
      <c r="K310" s="77">
        <v>0</v>
      </c>
      <c r="L310" s="6">
        <v>0</v>
      </c>
      <c r="M310" s="6">
        <v>0</v>
      </c>
      <c r="N310" s="11"/>
      <c r="O310" s="5"/>
    </row>
    <row r="311" spans="1:15" ht="15.75" hidden="1" x14ac:dyDescent="0.2">
      <c r="A311" s="24"/>
      <c r="B311" s="4"/>
      <c r="C311" s="89" t="s">
        <v>120</v>
      </c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1"/>
      <c r="O311" s="5"/>
    </row>
    <row r="312" spans="1:15" ht="47.25" hidden="1" x14ac:dyDescent="0.2">
      <c r="A312" s="24" t="s">
        <v>121</v>
      </c>
      <c r="B312" s="25" t="s">
        <v>122</v>
      </c>
      <c r="C312" s="18" t="s">
        <v>107</v>
      </c>
      <c r="D312" s="7">
        <f t="shared" ref="D312:I312" si="126">SUM(D313+D314+D315+D316)</f>
        <v>0</v>
      </c>
      <c r="E312" s="7">
        <f t="shared" si="126"/>
        <v>0</v>
      </c>
      <c r="F312" s="7">
        <f t="shared" si="126"/>
        <v>0</v>
      </c>
      <c r="G312" s="7">
        <f t="shared" si="126"/>
        <v>0</v>
      </c>
      <c r="H312" s="7">
        <f t="shared" si="126"/>
        <v>0</v>
      </c>
      <c r="I312" s="44">
        <f t="shared" si="126"/>
        <v>0</v>
      </c>
      <c r="J312" s="53"/>
      <c r="K312" s="7"/>
      <c r="L312" s="7"/>
      <c r="M312" s="7"/>
      <c r="N312" s="11" t="s">
        <v>123</v>
      </c>
      <c r="O312" s="5"/>
    </row>
    <row r="313" spans="1:15" ht="15.75" hidden="1" x14ac:dyDescent="0.2">
      <c r="A313" s="24"/>
      <c r="B313" s="4" t="s">
        <v>23</v>
      </c>
      <c r="C313" s="17"/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46">
        <v>0</v>
      </c>
      <c r="J313" s="49"/>
      <c r="K313" s="6"/>
      <c r="L313" s="6"/>
      <c r="M313" s="6"/>
      <c r="N313" s="11"/>
      <c r="O313" s="5"/>
    </row>
    <row r="314" spans="1:15" ht="15.75" hidden="1" x14ac:dyDescent="0.2">
      <c r="A314" s="24"/>
      <c r="B314" s="4" t="s">
        <v>24</v>
      </c>
      <c r="C314" s="17"/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44">
        <v>0</v>
      </c>
      <c r="J314" s="53"/>
      <c r="K314" s="7"/>
      <c r="L314" s="7"/>
      <c r="M314" s="7"/>
      <c r="N314" s="11"/>
      <c r="O314" s="5"/>
    </row>
    <row r="315" spans="1:15" ht="15.75" hidden="1" x14ac:dyDescent="0.2">
      <c r="A315" s="24"/>
      <c r="B315" s="4" t="s">
        <v>25</v>
      </c>
      <c r="C315" s="17"/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44">
        <v>0</v>
      </c>
      <c r="J315" s="53"/>
      <c r="K315" s="7"/>
      <c r="L315" s="7"/>
      <c r="M315" s="7"/>
      <c r="N315" s="11"/>
      <c r="O315" s="5"/>
    </row>
    <row r="316" spans="1:15" ht="15.75" hidden="1" x14ac:dyDescent="0.2">
      <c r="A316" s="24"/>
      <c r="B316" s="4" t="s">
        <v>26</v>
      </c>
      <c r="C316" s="17"/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46">
        <v>0</v>
      </c>
      <c r="J316" s="49"/>
      <c r="K316" s="6"/>
      <c r="L316" s="6"/>
      <c r="M316" s="6"/>
      <c r="N316" s="11"/>
      <c r="O316" s="5"/>
    </row>
    <row r="317" spans="1:15" ht="15.75" hidden="1" x14ac:dyDescent="0.2">
      <c r="A317" s="24"/>
      <c r="B317" s="4"/>
      <c r="C317" s="89" t="s">
        <v>124</v>
      </c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1"/>
      <c r="O317" s="5"/>
    </row>
    <row r="318" spans="1:15" ht="47.25" x14ac:dyDescent="0.2">
      <c r="A318" s="24" t="s">
        <v>125</v>
      </c>
      <c r="B318" s="25" t="s">
        <v>122</v>
      </c>
      <c r="C318" s="18" t="s">
        <v>107</v>
      </c>
      <c r="D318" s="7">
        <f t="shared" ref="D318:H318" si="127">SUM(D319+D320+D321+D322)</f>
        <v>35410.238890000001</v>
      </c>
      <c r="E318" s="7">
        <f t="shared" si="127"/>
        <v>3463.9</v>
      </c>
      <c r="F318" s="7">
        <f t="shared" si="127"/>
        <v>3337.8999999999996</v>
      </c>
      <c r="G318" s="7">
        <f t="shared" si="127"/>
        <v>3252.7578899999999</v>
      </c>
      <c r="H318" s="7">
        <f t="shared" si="127"/>
        <v>4066.7</v>
      </c>
      <c r="I318" s="53">
        <f>SUM(I319+I320+I321+I322)</f>
        <v>661.79499999999996</v>
      </c>
      <c r="J318" s="53">
        <f t="shared" ref="J318:M318" si="128">SUM(J319+J320+J321+J322)</f>
        <v>4944.7208000000001</v>
      </c>
      <c r="K318" s="78">
        <f t="shared" si="128"/>
        <v>4728.8999999999996</v>
      </c>
      <c r="L318" s="7">
        <f t="shared" si="128"/>
        <v>5469.8825999999999</v>
      </c>
      <c r="M318" s="7">
        <f t="shared" si="128"/>
        <v>5483.6826000000001</v>
      </c>
      <c r="N318" s="85">
        <v>51.52</v>
      </c>
      <c r="O318" s="5"/>
    </row>
    <row r="319" spans="1:15" ht="15.75" x14ac:dyDescent="0.2">
      <c r="A319" s="24"/>
      <c r="B319" s="4" t="s">
        <v>23</v>
      </c>
      <c r="C319" s="17"/>
      <c r="D319" s="6">
        <f>SUM(E319:M319)</f>
        <v>0</v>
      </c>
      <c r="E319" s="6">
        <v>0</v>
      </c>
      <c r="F319" s="6">
        <v>0</v>
      </c>
      <c r="G319" s="6">
        <v>0</v>
      </c>
      <c r="H319" s="6">
        <v>0</v>
      </c>
      <c r="I319" s="49">
        <v>0</v>
      </c>
      <c r="J319" s="49">
        <v>0</v>
      </c>
      <c r="K319" s="77">
        <v>0</v>
      </c>
      <c r="L319" s="6">
        <v>0</v>
      </c>
      <c r="M319" s="6">
        <v>0</v>
      </c>
      <c r="N319" s="85"/>
      <c r="O319" s="5"/>
    </row>
    <row r="320" spans="1:15" ht="15.75" x14ac:dyDescent="0.2">
      <c r="A320" s="24"/>
      <c r="B320" s="4" t="s">
        <v>24</v>
      </c>
      <c r="C320" s="17"/>
      <c r="D320" s="6">
        <f t="shared" ref="D320:D322" si="129">SUM(E320:M320)</f>
        <v>22213.825000000001</v>
      </c>
      <c r="E320" s="11">
        <v>1271.5</v>
      </c>
      <c r="F320" s="11">
        <v>2307.6</v>
      </c>
      <c r="G320" s="11">
        <v>2272.5</v>
      </c>
      <c r="H320" s="11">
        <v>2695</v>
      </c>
      <c r="I320" s="54">
        <v>512.42499999999995</v>
      </c>
      <c r="J320" s="54">
        <v>3096.6</v>
      </c>
      <c r="K320" s="61">
        <v>3278.6</v>
      </c>
      <c r="L320" s="11">
        <v>3323.4</v>
      </c>
      <c r="M320" s="11">
        <v>3456.2</v>
      </c>
      <c r="N320" s="11"/>
      <c r="O320" s="5"/>
    </row>
    <row r="321" spans="1:15" ht="15.75" x14ac:dyDescent="0.2">
      <c r="A321" s="24"/>
      <c r="B321" s="4" t="s">
        <v>25</v>
      </c>
      <c r="C321" s="17"/>
      <c r="D321" s="6">
        <f t="shared" si="129"/>
        <v>13196.413889999998</v>
      </c>
      <c r="E321" s="11">
        <v>2192.4</v>
      </c>
      <c r="F321" s="11">
        <v>1030.3</v>
      </c>
      <c r="G321" s="11">
        <v>980.25788999999997</v>
      </c>
      <c r="H321" s="11">
        <v>1371.7</v>
      </c>
      <c r="I321" s="54">
        <v>149.37</v>
      </c>
      <c r="J321" s="54">
        <f>2303.435-455.3142</f>
        <v>1848.1207999999999</v>
      </c>
      <c r="K321" s="61">
        <v>1450.3</v>
      </c>
      <c r="L321" s="11">
        <v>2146.4825999999998</v>
      </c>
      <c r="M321" s="11">
        <v>2027.4826</v>
      </c>
      <c r="N321" s="11"/>
      <c r="O321" s="5"/>
    </row>
    <row r="322" spans="1:15" ht="15.75" x14ac:dyDescent="0.2">
      <c r="A322" s="24"/>
      <c r="B322" s="4" t="s">
        <v>26</v>
      </c>
      <c r="C322" s="17"/>
      <c r="D322" s="6">
        <f t="shared" si="129"/>
        <v>0</v>
      </c>
      <c r="E322" s="6">
        <v>0</v>
      </c>
      <c r="F322" s="6">
        <v>0</v>
      </c>
      <c r="G322" s="6">
        <v>0</v>
      </c>
      <c r="H322" s="6">
        <v>0</v>
      </c>
      <c r="I322" s="49">
        <v>0</v>
      </c>
      <c r="J322" s="49">
        <v>0</v>
      </c>
      <c r="K322" s="77">
        <v>0</v>
      </c>
      <c r="L322" s="6">
        <v>0</v>
      </c>
      <c r="M322" s="6">
        <v>0</v>
      </c>
      <c r="N322" s="11"/>
      <c r="O322" s="5"/>
    </row>
    <row r="323" spans="1:15" ht="15.75" x14ac:dyDescent="0.2">
      <c r="A323" s="24"/>
      <c r="B323" s="4"/>
      <c r="C323" s="89" t="s">
        <v>126</v>
      </c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1"/>
      <c r="O323" s="5"/>
    </row>
    <row r="324" spans="1:15" ht="76.5" x14ac:dyDescent="0.2">
      <c r="A324" s="24" t="s">
        <v>121</v>
      </c>
      <c r="B324" s="34" t="s">
        <v>127</v>
      </c>
      <c r="C324" s="16" t="s">
        <v>128</v>
      </c>
      <c r="D324" s="7">
        <f>SUM(D325+D326+D327+D328)</f>
        <v>7404.3297999999995</v>
      </c>
      <c r="E324" s="7">
        <f t="shared" ref="E324:G324" si="130">SUM(E325+E326+E327+E328)</f>
        <v>738.1</v>
      </c>
      <c r="F324" s="7">
        <f t="shared" si="130"/>
        <v>736.8</v>
      </c>
      <c r="G324" s="7">
        <f t="shared" si="130"/>
        <v>826.24</v>
      </c>
      <c r="H324" s="7">
        <f>SUM(H325+H326+H327+H328)</f>
        <v>862.2</v>
      </c>
      <c r="I324" s="53">
        <f t="shared" ref="I324:M324" si="131">SUM(I325+I326+I327+I328)</f>
        <v>0</v>
      </c>
      <c r="J324" s="53">
        <f t="shared" si="131"/>
        <v>1058.472</v>
      </c>
      <c r="K324" s="78">
        <f t="shared" si="131"/>
        <v>1172.8150000000001</v>
      </c>
      <c r="L324" s="7">
        <f t="shared" si="131"/>
        <v>1004.8514</v>
      </c>
      <c r="M324" s="7">
        <f t="shared" si="131"/>
        <v>1004.8514</v>
      </c>
      <c r="N324" s="85">
        <v>54</v>
      </c>
    </row>
    <row r="325" spans="1:15" ht="15.75" x14ac:dyDescent="0.2">
      <c r="A325" s="24"/>
      <c r="B325" s="4" t="s">
        <v>23</v>
      </c>
      <c r="C325" s="17"/>
      <c r="D325" s="7">
        <f>SUM(E325:M325)</f>
        <v>0</v>
      </c>
      <c r="E325" s="6">
        <v>0</v>
      </c>
      <c r="F325" s="6">
        <v>0</v>
      </c>
      <c r="G325" s="6">
        <v>0</v>
      </c>
      <c r="H325" s="6">
        <v>0</v>
      </c>
      <c r="I325" s="49">
        <v>0</v>
      </c>
      <c r="J325" s="49">
        <v>0</v>
      </c>
      <c r="K325" s="77">
        <v>0</v>
      </c>
      <c r="L325" s="6">
        <v>0</v>
      </c>
      <c r="M325" s="6">
        <v>0</v>
      </c>
      <c r="N325" s="11"/>
    </row>
    <row r="326" spans="1:15" ht="15.75" x14ac:dyDescent="0.2">
      <c r="A326" s="24"/>
      <c r="B326" s="4" t="s">
        <v>24</v>
      </c>
      <c r="C326" s="17"/>
      <c r="D326" s="7">
        <f>SUM(E326:M326)</f>
        <v>0</v>
      </c>
      <c r="E326" s="7">
        <v>0</v>
      </c>
      <c r="F326" s="7">
        <v>0</v>
      </c>
      <c r="G326" s="7">
        <v>0</v>
      </c>
      <c r="H326" s="7">
        <v>0</v>
      </c>
      <c r="I326" s="53">
        <v>0</v>
      </c>
      <c r="J326" s="53">
        <v>0</v>
      </c>
      <c r="K326" s="78">
        <v>0</v>
      </c>
      <c r="L326" s="7">
        <v>0</v>
      </c>
      <c r="M326" s="7">
        <v>0</v>
      </c>
      <c r="N326" s="11"/>
    </row>
    <row r="327" spans="1:15" ht="15.75" x14ac:dyDescent="0.25">
      <c r="A327" s="24"/>
      <c r="B327" s="4" t="s">
        <v>25</v>
      </c>
      <c r="C327" s="17"/>
      <c r="D327" s="7">
        <f>SUM(E327:M327)</f>
        <v>7404.3297999999995</v>
      </c>
      <c r="E327" s="22">
        <v>738.1</v>
      </c>
      <c r="F327" s="22">
        <v>736.8</v>
      </c>
      <c r="G327" s="22">
        <v>826.24</v>
      </c>
      <c r="H327" s="22">
        <v>862.2</v>
      </c>
      <c r="I327" s="73">
        <v>0</v>
      </c>
      <c r="J327" s="73">
        <v>1058.472</v>
      </c>
      <c r="K327" s="81">
        <v>1172.8150000000001</v>
      </c>
      <c r="L327" s="73">
        <v>1004.8514</v>
      </c>
      <c r="M327" s="73">
        <v>1004.8514</v>
      </c>
      <c r="N327" s="11"/>
    </row>
    <row r="328" spans="1:15" ht="15.75" x14ac:dyDescent="0.2">
      <c r="A328" s="24"/>
      <c r="B328" s="4" t="s">
        <v>26</v>
      </c>
      <c r="C328" s="17"/>
      <c r="D328" s="7">
        <f>SUM(E328:M328)</f>
        <v>0</v>
      </c>
      <c r="E328" s="6">
        <v>0</v>
      </c>
      <c r="F328" s="6">
        <v>0</v>
      </c>
      <c r="G328" s="6">
        <v>0</v>
      </c>
      <c r="H328" s="6">
        <v>0</v>
      </c>
      <c r="I328" s="49">
        <v>0</v>
      </c>
      <c r="J328" s="49">
        <v>0</v>
      </c>
      <c r="K328" s="77">
        <v>0</v>
      </c>
      <c r="L328" s="6">
        <v>0</v>
      </c>
      <c r="M328" s="6">
        <v>0</v>
      </c>
      <c r="N328" s="11"/>
    </row>
    <row r="329" spans="1:15" ht="15.75" x14ac:dyDescent="0.25">
      <c r="C329" s="12"/>
      <c r="D329" s="12"/>
      <c r="E329" s="12"/>
      <c r="F329" s="12"/>
      <c r="G329" s="13"/>
      <c r="H329" s="35"/>
      <c r="I329" s="47"/>
      <c r="J329" s="74"/>
      <c r="K329" s="13"/>
      <c r="L329" s="13"/>
      <c r="M329" s="14"/>
      <c r="N329" s="13"/>
    </row>
  </sheetData>
  <mergeCells count="39">
    <mergeCell ref="L1:O1"/>
    <mergeCell ref="L2:O2"/>
    <mergeCell ref="L3:O3"/>
    <mergeCell ref="L4:O4"/>
    <mergeCell ref="A6:N6"/>
    <mergeCell ref="F5:N5"/>
    <mergeCell ref="A7:N7"/>
    <mergeCell ref="A8:N8"/>
    <mergeCell ref="C9:I9"/>
    <mergeCell ref="A10:A11"/>
    <mergeCell ref="B10:B11"/>
    <mergeCell ref="C10:C11"/>
    <mergeCell ref="D10:M10"/>
    <mergeCell ref="C205:N205"/>
    <mergeCell ref="C58:N58"/>
    <mergeCell ref="C59:N59"/>
    <mergeCell ref="C70:N70"/>
    <mergeCell ref="C81:N81"/>
    <mergeCell ref="C107:N107"/>
    <mergeCell ref="C108:N108"/>
    <mergeCell ref="C124:N124"/>
    <mergeCell ref="C145:N145"/>
    <mergeCell ref="C156:N156"/>
    <mergeCell ref="C162:N162"/>
    <mergeCell ref="C173:N173"/>
    <mergeCell ref="C179:N179"/>
    <mergeCell ref="C323:N323"/>
    <mergeCell ref="C206:N206"/>
    <mergeCell ref="C222:N222"/>
    <mergeCell ref="C233:N233"/>
    <mergeCell ref="C265:N265"/>
    <mergeCell ref="C266:N266"/>
    <mergeCell ref="C272:N272"/>
    <mergeCell ref="C278:N278"/>
    <mergeCell ref="C304:N304"/>
    <mergeCell ref="C305:N305"/>
    <mergeCell ref="C311:N311"/>
    <mergeCell ref="C317:N317"/>
    <mergeCell ref="C239:N239"/>
  </mergeCells>
  <pageMargins left="0.70866141732283472" right="0.70866141732283472" top="0.74803149606299213" bottom="0.35433070866141736" header="0.31496062992125984" footer="0.31496062992125984"/>
  <pageSetup paperSize="9" scale="54" firstPageNumber="37" fitToHeight="0" orientation="landscape" useFirstPageNumber="1" r:id="rId1"/>
  <headerFooter>
    <oddHeader xml:space="preserve">&amp;C&amp;"Liberation Serif,обычный"&amp;12&amp;P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2022-12-14T04:44:27Z</dcterms:modified>
</cp:coreProperties>
</file>