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285" windowWidth="14808" windowHeight="78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Лист1!$A$1:$M$243</definedName>
  </definedNames>
  <calcPr calcId="162913"/>
</workbook>
</file>

<file path=xl/calcChain.xml><?xml version="1.0" encoding="utf-8"?>
<calcChain xmlns="http://schemas.openxmlformats.org/spreadsheetml/2006/main">
  <c r="E236" i="1" l="1"/>
  <c r="E207" i="1" l="1"/>
  <c r="E17" i="1" l="1"/>
  <c r="H236" i="1" l="1"/>
  <c r="I236" i="1"/>
  <c r="J236" i="1"/>
  <c r="K236" i="1"/>
  <c r="L236" i="1"/>
  <c r="D238" i="1"/>
  <c r="H238" i="1"/>
  <c r="I238" i="1"/>
  <c r="J238" i="1"/>
  <c r="K238" i="1"/>
  <c r="L238" i="1"/>
  <c r="L237" i="1"/>
  <c r="D224" i="1"/>
  <c r="H197" i="1"/>
  <c r="H196" i="1"/>
  <c r="H195" i="1"/>
  <c r="G197" i="1"/>
  <c r="G196" i="1"/>
  <c r="G195" i="1"/>
  <c r="F197" i="1"/>
  <c r="F196" i="1"/>
  <c r="F195" i="1"/>
  <c r="E197" i="1"/>
  <c r="E196" i="1"/>
  <c r="E195" i="1"/>
  <c r="L172" i="1"/>
  <c r="K172" i="1"/>
  <c r="J172" i="1"/>
  <c r="I172" i="1"/>
  <c r="H172" i="1"/>
  <c r="G172" i="1"/>
  <c r="G171" i="1"/>
  <c r="G170" i="1"/>
  <c r="F172" i="1"/>
  <c r="F171" i="1"/>
  <c r="F170" i="1"/>
  <c r="E172" i="1"/>
  <c r="E171" i="1"/>
  <c r="E170" i="1"/>
  <c r="L137" i="1"/>
  <c r="K137" i="1"/>
  <c r="J137" i="1"/>
  <c r="I137" i="1"/>
  <c r="H137" i="1"/>
  <c r="G137" i="1"/>
  <c r="F137" i="1"/>
  <c r="E137" i="1"/>
  <c r="L134" i="1"/>
  <c r="K134" i="1"/>
  <c r="J134" i="1"/>
  <c r="I134" i="1"/>
  <c r="H134" i="1"/>
  <c r="G134" i="1"/>
  <c r="G139" i="1"/>
  <c r="F134" i="1"/>
  <c r="E134" i="1"/>
  <c r="L82" i="1"/>
  <c r="L81" i="1"/>
  <c r="L80" i="1"/>
  <c r="K82" i="1"/>
  <c r="K81" i="1"/>
  <c r="K80" i="1"/>
  <c r="J82" i="1"/>
  <c r="J81" i="1"/>
  <c r="J80" i="1"/>
  <c r="I82" i="1"/>
  <c r="I81" i="1"/>
  <c r="I80" i="1"/>
  <c r="H82" i="1"/>
  <c r="H81" i="1"/>
  <c r="G82" i="1"/>
  <c r="G81" i="1"/>
  <c r="F82" i="1"/>
  <c r="F81" i="1"/>
  <c r="L84" i="1"/>
  <c r="E84" i="1"/>
  <c r="E82" i="1"/>
  <c r="E80" i="1"/>
  <c r="E44" i="1"/>
  <c r="J34" i="1"/>
  <c r="M16" i="1"/>
  <c r="M17" i="1"/>
  <c r="L17" i="1"/>
  <c r="K17" i="1"/>
  <c r="J17" i="1"/>
  <c r="I17" i="1"/>
  <c r="H17" i="1"/>
  <c r="F17" i="1"/>
  <c r="G17" i="1"/>
  <c r="G14" i="1"/>
  <c r="F176" i="1"/>
  <c r="E16" i="1"/>
  <c r="G212" i="1" l="1"/>
  <c r="F212" i="1"/>
  <c r="G211" i="1"/>
  <c r="F211" i="1"/>
  <c r="G207" i="1"/>
  <c r="F207" i="1"/>
  <c r="F187" i="1"/>
  <c r="F182" i="1"/>
  <c r="F177" i="1"/>
  <c r="H106" i="1" l="1"/>
  <c r="G106" i="1"/>
  <c r="F106" i="1"/>
  <c r="H91" i="1"/>
  <c r="H92" i="1"/>
  <c r="G91" i="1"/>
  <c r="G92" i="1"/>
  <c r="F91" i="1"/>
  <c r="F92" i="1"/>
  <c r="H86" i="1"/>
  <c r="H87" i="1"/>
  <c r="G86" i="1"/>
  <c r="G87" i="1"/>
  <c r="F86" i="1"/>
  <c r="F87" i="1"/>
  <c r="F27" i="1"/>
  <c r="E212" i="1"/>
  <c r="E49" i="1"/>
  <c r="I44" i="1"/>
  <c r="J44" i="1"/>
  <c r="L44" i="1"/>
  <c r="K44" i="1"/>
  <c r="H39" i="1"/>
  <c r="E47" i="1"/>
  <c r="E36" i="1" l="1"/>
  <c r="D17" i="1" l="1"/>
  <c r="G230" i="1"/>
  <c r="E211" i="1"/>
  <c r="E182" i="1"/>
  <c r="E87" i="1"/>
  <c r="E90" i="1"/>
  <c r="E92" i="1"/>
  <c r="E106" i="1"/>
  <c r="M37" i="1"/>
  <c r="M27" i="1"/>
  <c r="M22" i="1"/>
  <c r="L14" i="1"/>
  <c r="I14" i="1"/>
  <c r="J14" i="1"/>
  <c r="K14" i="1"/>
  <c r="H14" i="1"/>
  <c r="K237" i="1" l="1"/>
  <c r="J237" i="1"/>
  <c r="I237" i="1"/>
  <c r="E237" i="1"/>
  <c r="H237" i="1"/>
  <c r="G236" i="1"/>
  <c r="G237" i="1"/>
  <c r="G238" i="1"/>
  <c r="F236" i="1"/>
  <c r="F237" i="1"/>
  <c r="F238" i="1"/>
  <c r="H239" i="1"/>
  <c r="G239" i="1"/>
  <c r="F239" i="1"/>
  <c r="E239" i="1"/>
  <c r="E238" i="1"/>
  <c r="F47" i="1" l="1"/>
  <c r="G47" i="1"/>
  <c r="H47" i="1"/>
  <c r="J36" i="1"/>
  <c r="K36" i="1" s="1"/>
  <c r="J35" i="1"/>
  <c r="K35" i="1" s="1"/>
  <c r="I34" i="1"/>
  <c r="H34" i="1"/>
  <c r="G34" i="1"/>
  <c r="F34" i="1"/>
  <c r="E34" i="1"/>
  <c r="E14" i="1" s="1"/>
  <c r="D34" i="1"/>
  <c r="D39" i="1"/>
  <c r="E39" i="1"/>
  <c r="F39" i="1"/>
  <c r="G39" i="1"/>
  <c r="I39" i="1"/>
  <c r="M32" i="1"/>
  <c r="F19" i="1"/>
  <c r="G19" i="1"/>
  <c r="H19" i="1"/>
  <c r="L35" i="1" l="1"/>
  <c r="K34" i="1"/>
  <c r="L36" i="1"/>
  <c r="M36" i="1" s="1"/>
  <c r="M34" i="1" s="1"/>
  <c r="K19" i="1"/>
  <c r="L34" i="1" l="1"/>
  <c r="M35" i="1"/>
  <c r="I239" i="1"/>
  <c r="J239" i="1"/>
  <c r="K239" i="1"/>
  <c r="L239" i="1"/>
  <c r="D237" i="1"/>
  <c r="D239" i="1"/>
  <c r="D236" i="1"/>
  <c r="M233" i="1"/>
  <c r="D230" i="1" s="1"/>
  <c r="M226" i="1"/>
  <c r="M227" i="1"/>
  <c r="M221" i="1"/>
  <c r="M216" i="1"/>
  <c r="M217" i="1"/>
  <c r="M222" i="1"/>
  <c r="M228" i="1"/>
  <c r="I195" i="1"/>
  <c r="I196" i="1"/>
  <c r="I197" i="1"/>
  <c r="J197" i="1"/>
  <c r="K197" i="1"/>
  <c r="L197" i="1"/>
  <c r="D195" i="1"/>
  <c r="D196" i="1"/>
  <c r="D197" i="1"/>
  <c r="M211" i="1"/>
  <c r="M212" i="1"/>
  <c r="K204" i="1"/>
  <c r="L204" i="1"/>
  <c r="M207" i="1"/>
  <c r="M202" i="1"/>
  <c r="E235" i="1"/>
  <c r="H170" i="1"/>
  <c r="I170" i="1"/>
  <c r="H171" i="1"/>
  <c r="I171" i="1"/>
  <c r="D170" i="1"/>
  <c r="D171" i="1"/>
  <c r="D172" i="1"/>
  <c r="M192" i="1"/>
  <c r="M187" i="1"/>
  <c r="M181" i="1"/>
  <c r="M182" i="1"/>
  <c r="M177" i="1"/>
  <c r="M239" i="1" l="1"/>
  <c r="F235" i="1"/>
  <c r="I235" i="1"/>
  <c r="H235" i="1"/>
  <c r="D235" i="1"/>
  <c r="G235" i="1"/>
  <c r="M142" i="1"/>
  <c r="E135" i="1"/>
  <c r="F135" i="1"/>
  <c r="G135" i="1"/>
  <c r="H135" i="1"/>
  <c r="I135" i="1"/>
  <c r="E136" i="1"/>
  <c r="F136" i="1"/>
  <c r="G136" i="1"/>
  <c r="H136" i="1"/>
  <c r="I136" i="1"/>
  <c r="D135" i="1"/>
  <c r="D136" i="1"/>
  <c r="D137" i="1"/>
  <c r="M167" i="1"/>
  <c r="J166" i="1"/>
  <c r="M166" i="1" s="1"/>
  <c r="J165" i="1"/>
  <c r="K165" i="1" s="1"/>
  <c r="I164" i="1"/>
  <c r="H164" i="1"/>
  <c r="G164" i="1"/>
  <c r="F164" i="1"/>
  <c r="E164" i="1"/>
  <c r="D164" i="1"/>
  <c r="D174" i="1"/>
  <c r="E174" i="1"/>
  <c r="F174" i="1"/>
  <c r="G174" i="1"/>
  <c r="H174" i="1"/>
  <c r="I174" i="1"/>
  <c r="J175" i="1"/>
  <c r="J176" i="1"/>
  <c r="M162" i="1"/>
  <c r="J161" i="1"/>
  <c r="M161" i="1" s="1"/>
  <c r="J160" i="1"/>
  <c r="M160" i="1" s="1"/>
  <c r="I159" i="1"/>
  <c r="H159" i="1"/>
  <c r="G159" i="1"/>
  <c r="F159" i="1"/>
  <c r="E159" i="1"/>
  <c r="D159" i="1"/>
  <c r="M157" i="1"/>
  <c r="J156" i="1"/>
  <c r="K156" i="1" s="1"/>
  <c r="J155" i="1"/>
  <c r="K155" i="1" s="1"/>
  <c r="I154" i="1"/>
  <c r="H154" i="1"/>
  <c r="G154" i="1"/>
  <c r="F154" i="1"/>
  <c r="E154" i="1"/>
  <c r="D154" i="1"/>
  <c r="J151" i="1"/>
  <c r="M151" i="1" s="1"/>
  <c r="J150" i="1"/>
  <c r="M150" i="1" s="1"/>
  <c r="I149" i="1"/>
  <c r="H149" i="1"/>
  <c r="G149" i="1"/>
  <c r="F149" i="1"/>
  <c r="E149" i="1"/>
  <c r="D149" i="1"/>
  <c r="M147" i="1"/>
  <c r="J146" i="1"/>
  <c r="K146" i="1" s="1"/>
  <c r="J145" i="1"/>
  <c r="K145" i="1" s="1"/>
  <c r="L145" i="1" s="1"/>
  <c r="I144" i="1"/>
  <c r="H144" i="1"/>
  <c r="G144" i="1"/>
  <c r="F144" i="1"/>
  <c r="E144" i="1"/>
  <c r="D144" i="1"/>
  <c r="J141" i="1"/>
  <c r="M141" i="1" s="1"/>
  <c r="J140" i="1"/>
  <c r="M140" i="1" s="1"/>
  <c r="I139" i="1"/>
  <c r="H139" i="1"/>
  <c r="F139" i="1"/>
  <c r="E139" i="1"/>
  <c r="D139" i="1"/>
  <c r="D112" i="1"/>
  <c r="J132" i="1"/>
  <c r="K132" i="1" s="1"/>
  <c r="J127" i="1"/>
  <c r="K127" i="1" s="1"/>
  <c r="J122" i="1"/>
  <c r="E112" i="1"/>
  <c r="F112" i="1"/>
  <c r="G112" i="1"/>
  <c r="H112" i="1"/>
  <c r="I112" i="1"/>
  <c r="F111" i="1"/>
  <c r="G111" i="1"/>
  <c r="H111" i="1"/>
  <c r="I111" i="1"/>
  <c r="E110" i="1"/>
  <c r="F110" i="1"/>
  <c r="G110" i="1"/>
  <c r="H110" i="1"/>
  <c r="I110" i="1"/>
  <c r="E111" i="1"/>
  <c r="D110" i="1"/>
  <c r="D111" i="1"/>
  <c r="J117" i="1"/>
  <c r="K117" i="1" s="1"/>
  <c r="D80" i="1"/>
  <c r="D82" i="1"/>
  <c r="D81" i="1"/>
  <c r="F80" i="1"/>
  <c r="G80" i="1"/>
  <c r="H80" i="1"/>
  <c r="E81" i="1"/>
  <c r="M106" i="1"/>
  <c r="M107" i="1"/>
  <c r="D99" i="1"/>
  <c r="M102" i="1"/>
  <c r="M97" i="1"/>
  <c r="M90" i="1"/>
  <c r="M91" i="1"/>
  <c r="M92" i="1"/>
  <c r="K89" i="1"/>
  <c r="L89" i="1"/>
  <c r="M86" i="1"/>
  <c r="M87" i="1"/>
  <c r="L117" i="1" l="1"/>
  <c r="M145" i="1"/>
  <c r="D134" i="1"/>
  <c r="M82" i="1"/>
  <c r="K176" i="1"/>
  <c r="L176" i="1" s="1"/>
  <c r="K161" i="1"/>
  <c r="L161" i="1" s="1"/>
  <c r="K175" i="1"/>
  <c r="M137" i="1"/>
  <c r="M155" i="1"/>
  <c r="M159" i="1"/>
  <c r="M165" i="1"/>
  <c r="M164" i="1" s="1"/>
  <c r="L127" i="1"/>
  <c r="M127" i="1"/>
  <c r="L132" i="1"/>
  <c r="L165" i="1"/>
  <c r="L155" i="1"/>
  <c r="J159" i="1"/>
  <c r="K160" i="1"/>
  <c r="J136" i="1"/>
  <c r="J135" i="1"/>
  <c r="J112" i="1"/>
  <c r="K122" i="1"/>
  <c r="L122" i="1" s="1"/>
  <c r="K166" i="1"/>
  <c r="L166" i="1" s="1"/>
  <c r="J164" i="1"/>
  <c r="M156" i="1"/>
  <c r="M146" i="1"/>
  <c r="J149" i="1"/>
  <c r="L156" i="1"/>
  <c r="K154" i="1"/>
  <c r="L146" i="1"/>
  <c r="L144" i="1" s="1"/>
  <c r="K144" i="1"/>
  <c r="J139" i="1"/>
  <c r="M144" i="1"/>
  <c r="J154" i="1"/>
  <c r="J144" i="1"/>
  <c r="M139" i="1"/>
  <c r="K140" i="1"/>
  <c r="K141" i="1"/>
  <c r="L141" i="1" s="1"/>
  <c r="K150" i="1"/>
  <c r="K151" i="1"/>
  <c r="E45" i="1"/>
  <c r="F45" i="1"/>
  <c r="G45" i="1"/>
  <c r="H45" i="1"/>
  <c r="I45" i="1"/>
  <c r="E46" i="1"/>
  <c r="F46" i="1"/>
  <c r="G46" i="1"/>
  <c r="H46" i="1"/>
  <c r="I46" i="1"/>
  <c r="D45" i="1"/>
  <c r="D46" i="1"/>
  <c r="D47" i="1"/>
  <c r="I47" i="1"/>
  <c r="J47" i="1"/>
  <c r="K47" i="1"/>
  <c r="L47" i="1"/>
  <c r="M77" i="1"/>
  <c r="M72" i="1"/>
  <c r="M67" i="1"/>
  <c r="M62" i="1"/>
  <c r="M57" i="1"/>
  <c r="M52" i="1"/>
  <c r="E15" i="1"/>
  <c r="F15" i="1"/>
  <c r="G15" i="1"/>
  <c r="H15" i="1"/>
  <c r="I15" i="1"/>
  <c r="F16" i="1"/>
  <c r="G16" i="1"/>
  <c r="H16" i="1"/>
  <c r="I16" i="1"/>
  <c r="D15" i="1"/>
  <c r="D16" i="1"/>
  <c r="M42" i="1"/>
  <c r="D24" i="1"/>
  <c r="E24" i="1"/>
  <c r="F24" i="1"/>
  <c r="F14" i="1" s="1"/>
  <c r="G24" i="1"/>
  <c r="H24" i="1"/>
  <c r="I24" i="1"/>
  <c r="J25" i="1"/>
  <c r="K25" i="1" s="1"/>
  <c r="J26" i="1"/>
  <c r="K26" i="1" s="1"/>
  <c r="D29" i="1"/>
  <c r="E29" i="1"/>
  <c r="F29" i="1"/>
  <c r="G29" i="1"/>
  <c r="H29" i="1"/>
  <c r="I29" i="1"/>
  <c r="J30" i="1"/>
  <c r="J31" i="1"/>
  <c r="K31" i="1" s="1"/>
  <c r="L19" i="1"/>
  <c r="L112" i="1" l="1"/>
  <c r="L164" i="1"/>
  <c r="M117" i="1"/>
  <c r="M122" i="1"/>
  <c r="M154" i="1"/>
  <c r="L175" i="1"/>
  <c r="L174" i="1" s="1"/>
  <c r="K174" i="1"/>
  <c r="M176" i="1"/>
  <c r="K136" i="1"/>
  <c r="K164" i="1"/>
  <c r="K135" i="1"/>
  <c r="M132" i="1"/>
  <c r="M47" i="1"/>
  <c r="M44" i="1" s="1"/>
  <c r="L160" i="1"/>
  <c r="L159" i="1" s="1"/>
  <c r="K159" i="1"/>
  <c r="K112" i="1"/>
  <c r="M112" i="1" s="1"/>
  <c r="L154" i="1"/>
  <c r="L151" i="1"/>
  <c r="L136" i="1" s="1"/>
  <c r="L140" i="1"/>
  <c r="L139" i="1" s="1"/>
  <c r="K139" i="1"/>
  <c r="M152" i="1"/>
  <c r="M149" i="1" s="1"/>
  <c r="L150" i="1"/>
  <c r="K149" i="1"/>
  <c r="L25" i="1"/>
  <c r="M25" i="1" s="1"/>
  <c r="K30" i="1"/>
  <c r="L30" i="1" s="1"/>
  <c r="J29" i="1"/>
  <c r="K24" i="1"/>
  <c r="L26" i="1"/>
  <c r="K29" i="1"/>
  <c r="L31" i="1"/>
  <c r="J24" i="1"/>
  <c r="L135" i="1" l="1"/>
  <c r="M135" i="1" s="1"/>
  <c r="M136" i="1"/>
  <c r="M175" i="1"/>
  <c r="M174" i="1" s="1"/>
  <c r="L29" i="1"/>
  <c r="L149" i="1"/>
  <c r="M31" i="1"/>
  <c r="L24" i="1"/>
  <c r="M26" i="1"/>
  <c r="M24" i="1" s="1"/>
  <c r="M30" i="1"/>
  <c r="H224" i="1"/>
  <c r="I224" i="1"/>
  <c r="G224" i="1"/>
  <c r="M134" i="1" l="1"/>
  <c r="M29" i="1"/>
  <c r="F224" i="1" l="1"/>
  <c r="J232" i="1" l="1"/>
  <c r="J231" i="1"/>
  <c r="I230" i="1"/>
  <c r="H230" i="1"/>
  <c r="F230" i="1"/>
  <c r="E230" i="1"/>
  <c r="J225" i="1"/>
  <c r="E224" i="1"/>
  <c r="J131" i="1"/>
  <c r="J130" i="1"/>
  <c r="I129" i="1"/>
  <c r="H129" i="1"/>
  <c r="G129" i="1"/>
  <c r="F129" i="1"/>
  <c r="E129" i="1"/>
  <c r="D129" i="1"/>
  <c r="J126" i="1"/>
  <c r="J125" i="1"/>
  <c r="I124" i="1"/>
  <c r="H124" i="1"/>
  <c r="G124" i="1"/>
  <c r="F124" i="1"/>
  <c r="E124" i="1"/>
  <c r="D124" i="1"/>
  <c r="J121" i="1"/>
  <c r="J120" i="1"/>
  <c r="I119" i="1"/>
  <c r="H119" i="1"/>
  <c r="G119" i="1"/>
  <c r="F119" i="1"/>
  <c r="E119" i="1"/>
  <c r="D119" i="1"/>
  <c r="K225" i="1" l="1"/>
  <c r="M231" i="1"/>
  <c r="K231" i="1"/>
  <c r="L231" i="1" s="1"/>
  <c r="M232" i="1"/>
  <c r="K232" i="1"/>
  <c r="M120" i="1"/>
  <c r="K120" i="1"/>
  <c r="L120" i="1" s="1"/>
  <c r="M125" i="1"/>
  <c r="K125" i="1"/>
  <c r="L125" i="1" s="1"/>
  <c r="M130" i="1"/>
  <c r="K130" i="1"/>
  <c r="M121" i="1"/>
  <c r="K121" i="1"/>
  <c r="M131" i="1"/>
  <c r="M129" i="1" s="1"/>
  <c r="K131" i="1"/>
  <c r="M126" i="1"/>
  <c r="K126" i="1"/>
  <c r="J119" i="1"/>
  <c r="J129" i="1"/>
  <c r="J124" i="1"/>
  <c r="J224" i="1"/>
  <c r="J230" i="1"/>
  <c r="M230" i="1" l="1"/>
  <c r="L225" i="1"/>
  <c r="K224" i="1"/>
  <c r="L232" i="1"/>
  <c r="K230" i="1"/>
  <c r="M119" i="1"/>
  <c r="M124" i="1"/>
  <c r="L130" i="1"/>
  <c r="L121" i="1"/>
  <c r="L119" i="1" s="1"/>
  <c r="K119" i="1"/>
  <c r="L126" i="1"/>
  <c r="L124" i="1" s="1"/>
  <c r="K124" i="1"/>
  <c r="L131" i="1"/>
  <c r="K129" i="1"/>
  <c r="J116" i="1"/>
  <c r="J111" i="1" s="1"/>
  <c r="J115" i="1"/>
  <c r="I114" i="1"/>
  <c r="I109" i="1" s="1"/>
  <c r="H114" i="1"/>
  <c r="H109" i="1" s="1"/>
  <c r="G114" i="1"/>
  <c r="G109" i="1" s="1"/>
  <c r="F114" i="1"/>
  <c r="F109" i="1" s="1"/>
  <c r="E114" i="1"/>
  <c r="E109" i="1" s="1"/>
  <c r="D114" i="1"/>
  <c r="D109" i="1" s="1"/>
  <c r="J191" i="1"/>
  <c r="J190" i="1"/>
  <c r="I189" i="1"/>
  <c r="H189" i="1"/>
  <c r="G189" i="1"/>
  <c r="F189" i="1"/>
  <c r="E189" i="1"/>
  <c r="D189" i="1"/>
  <c r="J186" i="1"/>
  <c r="J185" i="1"/>
  <c r="I184" i="1"/>
  <c r="H184" i="1"/>
  <c r="G184" i="1"/>
  <c r="F184" i="1"/>
  <c r="E184" i="1"/>
  <c r="D184" i="1"/>
  <c r="J180" i="1"/>
  <c r="I179" i="1"/>
  <c r="H179" i="1"/>
  <c r="G179" i="1"/>
  <c r="F179" i="1"/>
  <c r="E179" i="1"/>
  <c r="D179" i="1"/>
  <c r="D74" i="1"/>
  <c r="E74" i="1"/>
  <c r="D69" i="1"/>
  <c r="E69" i="1"/>
  <c r="D64" i="1"/>
  <c r="E64" i="1"/>
  <c r="D59" i="1"/>
  <c r="E59" i="1"/>
  <c r="D54" i="1"/>
  <c r="E54" i="1"/>
  <c r="D49" i="1"/>
  <c r="D19" i="1"/>
  <c r="D14" i="1" s="1"/>
  <c r="E19" i="1"/>
  <c r="L224" i="1" l="1"/>
  <c r="M225" i="1"/>
  <c r="M224" i="1" s="1"/>
  <c r="L230" i="1"/>
  <c r="D169" i="1"/>
  <c r="H169" i="1"/>
  <c r="E169" i="1"/>
  <c r="I169" i="1"/>
  <c r="K185" i="1"/>
  <c r="L185" i="1" s="1"/>
  <c r="F169" i="1"/>
  <c r="K190" i="1"/>
  <c r="J170" i="1"/>
  <c r="K180" i="1"/>
  <c r="G169" i="1"/>
  <c r="K186" i="1"/>
  <c r="J171" i="1"/>
  <c r="K191" i="1"/>
  <c r="M115" i="1"/>
  <c r="K115" i="1"/>
  <c r="J110" i="1"/>
  <c r="J174" i="1"/>
  <c r="L129" i="1"/>
  <c r="M116" i="1"/>
  <c r="K116" i="1"/>
  <c r="K111" i="1" s="1"/>
  <c r="D44" i="1"/>
  <c r="J179" i="1"/>
  <c r="J189" i="1"/>
  <c r="J184" i="1"/>
  <c r="J114" i="1"/>
  <c r="J109" i="1" s="1"/>
  <c r="D104" i="1"/>
  <c r="E104" i="1"/>
  <c r="E99" i="1"/>
  <c r="D94" i="1"/>
  <c r="E94" i="1"/>
  <c r="D89" i="1"/>
  <c r="E89" i="1"/>
  <c r="D84" i="1"/>
  <c r="M185" i="1" l="1"/>
  <c r="L180" i="1"/>
  <c r="L179" i="1" s="1"/>
  <c r="K179" i="1"/>
  <c r="L190" i="1"/>
  <c r="K170" i="1"/>
  <c r="J169" i="1"/>
  <c r="K171" i="1"/>
  <c r="L191" i="1"/>
  <c r="M191" i="1" s="1"/>
  <c r="K189" i="1"/>
  <c r="K184" i="1"/>
  <c r="L186" i="1"/>
  <c r="L115" i="1"/>
  <c r="L110" i="1" s="1"/>
  <c r="K110" i="1"/>
  <c r="D79" i="1"/>
  <c r="E79" i="1"/>
  <c r="M114" i="1"/>
  <c r="K114" i="1"/>
  <c r="K109" i="1" s="1"/>
  <c r="L116" i="1"/>
  <c r="L111" i="1" s="1"/>
  <c r="J220" i="1"/>
  <c r="I219" i="1"/>
  <c r="H219" i="1"/>
  <c r="G219" i="1"/>
  <c r="F219" i="1"/>
  <c r="E219" i="1"/>
  <c r="D219" i="1"/>
  <c r="D214" i="1"/>
  <c r="E214" i="1"/>
  <c r="D209" i="1"/>
  <c r="E209" i="1"/>
  <c r="D204" i="1"/>
  <c r="E204" i="1"/>
  <c r="D199" i="1"/>
  <c r="E199" i="1"/>
  <c r="J215" i="1"/>
  <c r="I214" i="1"/>
  <c r="H214" i="1"/>
  <c r="H194" i="1" s="1"/>
  <c r="G214" i="1"/>
  <c r="F214" i="1"/>
  <c r="J210" i="1"/>
  <c r="I209" i="1"/>
  <c r="H209" i="1"/>
  <c r="G209" i="1"/>
  <c r="F209" i="1"/>
  <c r="M206" i="1"/>
  <c r="I204" i="1"/>
  <c r="H204" i="1"/>
  <c r="G204" i="1"/>
  <c r="F204" i="1"/>
  <c r="J201" i="1"/>
  <c r="J200" i="1"/>
  <c r="K200" i="1" s="1"/>
  <c r="I199" i="1"/>
  <c r="H199" i="1"/>
  <c r="G199" i="1"/>
  <c r="F199" i="1"/>
  <c r="J76" i="1"/>
  <c r="J75" i="1"/>
  <c r="I74" i="1"/>
  <c r="H74" i="1"/>
  <c r="G74" i="1"/>
  <c r="F74" i="1"/>
  <c r="J71" i="1"/>
  <c r="J70" i="1"/>
  <c r="I69" i="1"/>
  <c r="H69" i="1"/>
  <c r="G69" i="1"/>
  <c r="F69" i="1"/>
  <c r="J66" i="1"/>
  <c r="J65" i="1"/>
  <c r="I64" i="1"/>
  <c r="H64" i="1"/>
  <c r="G64" i="1"/>
  <c r="F64" i="1"/>
  <c r="J61" i="1"/>
  <c r="J60" i="1"/>
  <c r="I59" i="1"/>
  <c r="H59" i="1"/>
  <c r="G59" i="1"/>
  <c r="F59" i="1"/>
  <c r="J56" i="1"/>
  <c r="J55" i="1"/>
  <c r="I54" i="1"/>
  <c r="H54" i="1"/>
  <c r="H44" i="1" s="1"/>
  <c r="G54" i="1"/>
  <c r="F54" i="1"/>
  <c r="J51" i="1"/>
  <c r="J50" i="1"/>
  <c r="I49" i="1"/>
  <c r="H49" i="1"/>
  <c r="G49" i="1"/>
  <c r="F49" i="1"/>
  <c r="J41" i="1"/>
  <c r="J40" i="1"/>
  <c r="J39" i="1" s="1"/>
  <c r="J22" i="1"/>
  <c r="M238" i="1" s="1"/>
  <c r="J21" i="1"/>
  <c r="M21" i="1" s="1"/>
  <c r="J20" i="1"/>
  <c r="I19" i="1"/>
  <c r="F44" i="1" l="1"/>
  <c r="G44" i="1"/>
  <c r="M20" i="1"/>
  <c r="J19" i="1"/>
  <c r="K210" i="1"/>
  <c r="J209" i="1"/>
  <c r="I194" i="1"/>
  <c r="E194" i="1"/>
  <c r="K220" i="1"/>
  <c r="L200" i="1"/>
  <c r="F194" i="1"/>
  <c r="K215" i="1"/>
  <c r="J195" i="1"/>
  <c r="D194" i="1"/>
  <c r="K201" i="1"/>
  <c r="J196" i="1"/>
  <c r="G194" i="1"/>
  <c r="L170" i="1"/>
  <c r="M190" i="1"/>
  <c r="M189" i="1" s="1"/>
  <c r="M180" i="1"/>
  <c r="M179" i="1" s="1"/>
  <c r="M197" i="1"/>
  <c r="K169" i="1"/>
  <c r="L184" i="1"/>
  <c r="M186" i="1"/>
  <c r="M184" i="1" s="1"/>
  <c r="L171" i="1"/>
  <c r="M171" i="1" s="1"/>
  <c r="L189" i="1"/>
  <c r="K51" i="1"/>
  <c r="L51" i="1" s="1"/>
  <c r="K61" i="1"/>
  <c r="L61" i="1" s="1"/>
  <c r="K71" i="1"/>
  <c r="L71" i="1" s="1"/>
  <c r="M201" i="1"/>
  <c r="M172" i="1"/>
  <c r="K55" i="1"/>
  <c r="J45" i="1"/>
  <c r="K65" i="1"/>
  <c r="K75" i="1"/>
  <c r="K56" i="1"/>
  <c r="L56" i="1" s="1"/>
  <c r="K66" i="1"/>
  <c r="J46" i="1"/>
  <c r="K76" i="1"/>
  <c r="L76" i="1" s="1"/>
  <c r="M110" i="1"/>
  <c r="K50" i="1"/>
  <c r="K60" i="1"/>
  <c r="K70" i="1"/>
  <c r="M111" i="1"/>
  <c r="L114" i="1"/>
  <c r="L109" i="1" s="1"/>
  <c r="M19" i="1"/>
  <c r="J15" i="1"/>
  <c r="K40" i="1"/>
  <c r="K39" i="1" s="1"/>
  <c r="J16" i="1"/>
  <c r="K41" i="1"/>
  <c r="K16" i="1" s="1"/>
  <c r="J219" i="1"/>
  <c r="J49" i="1"/>
  <c r="J54" i="1"/>
  <c r="J59" i="1"/>
  <c r="J64" i="1"/>
  <c r="J69" i="1"/>
  <c r="J74" i="1"/>
  <c r="J199" i="1"/>
  <c r="J204" i="1"/>
  <c r="J214" i="1"/>
  <c r="M200" i="1"/>
  <c r="M205" i="1"/>
  <c r="M204" i="1" s="1"/>
  <c r="M199" i="1" l="1"/>
  <c r="J194" i="1"/>
  <c r="L220" i="1"/>
  <c r="L219" i="1" s="1"/>
  <c r="K219" i="1"/>
  <c r="L169" i="1"/>
  <c r="K209" i="1"/>
  <c r="L210" i="1"/>
  <c r="K196" i="1"/>
  <c r="L201" i="1"/>
  <c r="L196" i="1" s="1"/>
  <c r="K199" i="1"/>
  <c r="M51" i="1"/>
  <c r="K195" i="1"/>
  <c r="L215" i="1"/>
  <c r="K214" i="1"/>
  <c r="M76" i="1"/>
  <c r="M56" i="1"/>
  <c r="M71" i="1"/>
  <c r="L60" i="1"/>
  <c r="K59" i="1"/>
  <c r="K46" i="1"/>
  <c r="L66" i="1"/>
  <c r="M61" i="1"/>
  <c r="M170" i="1"/>
  <c r="M169" i="1" s="1"/>
  <c r="M109" i="1"/>
  <c r="L75" i="1"/>
  <c r="M75" i="1" s="1"/>
  <c r="K74" i="1"/>
  <c r="L55" i="1"/>
  <c r="K54" i="1"/>
  <c r="L70" i="1"/>
  <c r="K69" i="1"/>
  <c r="L50" i="1"/>
  <c r="M50" i="1" s="1"/>
  <c r="M49" i="1" s="1"/>
  <c r="K49" i="1"/>
  <c r="L74" i="1"/>
  <c r="L65" i="1"/>
  <c r="K64" i="1"/>
  <c r="K45" i="1"/>
  <c r="K15" i="1"/>
  <c r="L40" i="1"/>
  <c r="L41" i="1"/>
  <c r="J105" i="1"/>
  <c r="I104" i="1"/>
  <c r="H104" i="1"/>
  <c r="G104" i="1"/>
  <c r="F104" i="1"/>
  <c r="J101" i="1"/>
  <c r="J100" i="1"/>
  <c r="I99" i="1"/>
  <c r="H99" i="1"/>
  <c r="G99" i="1"/>
  <c r="F99" i="1"/>
  <c r="J96" i="1"/>
  <c r="J95" i="1"/>
  <c r="I94" i="1"/>
  <c r="H94" i="1"/>
  <c r="G94" i="1"/>
  <c r="F94" i="1"/>
  <c r="J89" i="1"/>
  <c r="I89" i="1"/>
  <c r="H89" i="1"/>
  <c r="G89" i="1"/>
  <c r="F89" i="1"/>
  <c r="J85" i="1"/>
  <c r="G84" i="1"/>
  <c r="H84" i="1"/>
  <c r="I84" i="1"/>
  <c r="J84" i="1"/>
  <c r="F84" i="1"/>
  <c r="H79" i="1" l="1"/>
  <c r="L39" i="1"/>
  <c r="J99" i="1"/>
  <c r="K194" i="1"/>
  <c r="M196" i="1"/>
  <c r="L195" i="1"/>
  <c r="M195" i="1" s="1"/>
  <c r="L214" i="1"/>
  <c r="M215" i="1"/>
  <c r="M214" i="1" s="1"/>
  <c r="L199" i="1"/>
  <c r="L49" i="1"/>
  <c r="M74" i="1"/>
  <c r="M220" i="1"/>
  <c r="M219" i="1" s="1"/>
  <c r="L209" i="1"/>
  <c r="M210" i="1"/>
  <c r="M209" i="1" s="1"/>
  <c r="F79" i="1"/>
  <c r="K85" i="1"/>
  <c r="K105" i="1"/>
  <c r="L69" i="1"/>
  <c r="M70" i="1"/>
  <c r="M69" i="1" s="1"/>
  <c r="M66" i="1"/>
  <c r="L46" i="1"/>
  <c r="M46" i="1" s="1"/>
  <c r="G79" i="1"/>
  <c r="K100" i="1"/>
  <c r="K95" i="1"/>
  <c r="L95" i="1" s="1"/>
  <c r="M95" i="1"/>
  <c r="L54" i="1"/>
  <c r="M55" i="1"/>
  <c r="M54" i="1" s="1"/>
  <c r="I79" i="1"/>
  <c r="J104" i="1"/>
  <c r="M65" i="1"/>
  <c r="L45" i="1"/>
  <c r="M45" i="1" s="1"/>
  <c r="L64" i="1"/>
  <c r="L59" i="1"/>
  <c r="M60" i="1"/>
  <c r="M59" i="1" s="1"/>
  <c r="K96" i="1"/>
  <c r="J94" i="1"/>
  <c r="K101" i="1"/>
  <c r="L16" i="1"/>
  <c r="M14" i="1" s="1"/>
  <c r="M41" i="1"/>
  <c r="L15" i="1"/>
  <c r="M15" i="1" s="1"/>
  <c r="M40" i="1"/>
  <c r="M89" i="1"/>
  <c r="M39" i="1" l="1"/>
  <c r="J235" i="1"/>
  <c r="L194" i="1"/>
  <c r="K235" i="1"/>
  <c r="M194" i="1"/>
  <c r="M64" i="1"/>
  <c r="L100" i="1"/>
  <c r="L85" i="1"/>
  <c r="K84" i="1"/>
  <c r="J79" i="1"/>
  <c r="L105" i="1"/>
  <c r="K104" i="1"/>
  <c r="K94" i="1"/>
  <c r="L96" i="1"/>
  <c r="K99" i="1"/>
  <c r="L101" i="1"/>
  <c r="L94" i="1" l="1"/>
  <c r="L104" i="1"/>
  <c r="M105" i="1"/>
  <c r="M104" i="1" s="1"/>
  <c r="M80" i="1"/>
  <c r="M100" i="1"/>
  <c r="M85" i="1"/>
  <c r="M84" i="1" s="1"/>
  <c r="K79" i="1"/>
  <c r="M96" i="1"/>
  <c r="M81" i="1"/>
  <c r="L99" i="1"/>
  <c r="L79" i="1" s="1"/>
  <c r="M101" i="1"/>
  <c r="M94" i="1" l="1"/>
  <c r="M237" i="1"/>
  <c r="M79" i="1"/>
  <c r="U243" i="1" s="1"/>
  <c r="L235" i="1"/>
  <c r="M236" i="1"/>
  <c r="M99" i="1"/>
  <c r="M235" i="1" l="1"/>
</calcChain>
</file>

<file path=xl/sharedStrings.xml><?xml version="1.0" encoding="utf-8"?>
<sst xmlns="http://schemas.openxmlformats.org/spreadsheetml/2006/main" count="289" uniqueCount="79">
  <si>
    <t>ПЛАН МЕРОПРИЯТИЙ</t>
  </si>
  <si>
    <t>по реализации Стратегии социально-экономического развития</t>
  </si>
  <si>
    <t>городского округа ЗАТО Свободный на период до 2030 года</t>
  </si>
  <si>
    <t>Номер строки</t>
  </si>
  <si>
    <t>Ответственный исполнитель</t>
  </si>
  <si>
    <t>Затраты на реализацию муниципальных программ, подпрограмм (тыс. руб.)</t>
  </si>
  <si>
    <t>Источники финансирования</t>
  </si>
  <si>
    <t>Все источники; в том числе:</t>
  </si>
  <si>
    <t>федеральный бюджет</t>
  </si>
  <si>
    <t>областной бюджет</t>
  </si>
  <si>
    <t>местный бюджет</t>
  </si>
  <si>
    <t>1. Муниципальная программа "Совершенствование социально-экономической политики и эффективности муниципального управления"</t>
  </si>
  <si>
    <t>1.1. Подпрограмма "Развитие субъектов малого и среднего предпринимательства"</t>
  </si>
  <si>
    <t>1.2. Подпрограмма "Управление муниципальной собственностью"</t>
  </si>
  <si>
    <t>1.3. Подпрограмма "Развитие информационного общества"</t>
  </si>
  <si>
    <t>1.4. Подпрограмма "Создание условий для обеспечения выполнения функций органами местного самоуправления"</t>
  </si>
  <si>
    <t>2. Муниципальная программа "Безопасный город"</t>
  </si>
  <si>
    <t>2.1. Подпрограмма "Развитие гражданской обороны"</t>
  </si>
  <si>
    <t>2.2. Подпрограмма "Защита населения от чрезвычайных ситуаций природного и техногенного характера"</t>
  </si>
  <si>
    <t>2.3. Подпрограмма "Обеспечение пожарной безопасности"</t>
  </si>
  <si>
    <t>2.4. Подпрограмма "Профилактика правонарушений"</t>
  </si>
  <si>
    <t>2.5. Подпрограмма "Профилактика безопасности дорожного движения"</t>
  </si>
  <si>
    <t>2.6. Подпрограмма "Профилактика терроризма, экстримизма и гармонизации межэтнических отношений"</t>
  </si>
  <si>
    <t>3. Муниципальная программа "Развитие образования в городском округе ЗАТО Свободный"</t>
  </si>
  <si>
    <t>3.1. Подпрограмма "Развитие дошкольного образования в городском округе ЗАТО Свободный"</t>
  </si>
  <si>
    <t>3.2. Подпрограмма "Развитие общего образования в городском округе ЗАТО Свободный"</t>
  </si>
  <si>
    <t>3.3. Подпрограмма "Развитие дополнительного образования в городском округе ЗАТО Свободный"</t>
  </si>
  <si>
    <t>3.4. Подпрограмма "Другие вопросы в области образования в городском округе ЗАТО Свободный"</t>
  </si>
  <si>
    <t>3.5. Подпрограмма "Отдых и оздоровление детей городского округа ЗАТО Свободный"</t>
  </si>
  <si>
    <t>4. Муниципальная программа "Профилактика заболеваний и формирование здорового образа жизни"</t>
  </si>
  <si>
    <t>4.1. Подпрограмма "Профилактика ВИЧ-инфекции"</t>
  </si>
  <si>
    <t>4.2. Подпрограмма "Профилактика туберкулеза"</t>
  </si>
  <si>
    <t>4.3. Подпрограмма "Профилактика наркомании и алкоголизма"</t>
  </si>
  <si>
    <t>4.4. Подпрограмма "Профилактика иных заболеваний и формирование здорового образа жизни"</t>
  </si>
  <si>
    <t>внебюджетные источники</t>
  </si>
  <si>
    <t>проверка:</t>
  </si>
  <si>
    <t>ведущий специалист по социальной политике подразделения социально-экономического развития</t>
  </si>
  <si>
    <t>2019-2022</t>
  </si>
  <si>
    <t>специалист 1 категории отдела городского хозяйства, ведущий специалист отдела бухгалтерского  учета и финансов</t>
  </si>
  <si>
    <t xml:space="preserve"> </t>
  </si>
  <si>
    <t>специалист 1 категории организационно-кадрового отдела</t>
  </si>
  <si>
    <t>ведущий специалист ГО ЧС</t>
  </si>
  <si>
    <t>начальник отдела бухгалтерского учета и фиансов, вед.специалист оргаизационно-кадрового отдела</t>
  </si>
  <si>
    <t>Все источники, в том числе:</t>
  </si>
  <si>
    <t>начальник отдела бухгалтерского учета и фиансов</t>
  </si>
  <si>
    <t>начальник отдела образования, молодежной политики, культуры и спорта</t>
  </si>
  <si>
    <t>ведущий специалист отдела образования, молодежной политики, культуры и спорта</t>
  </si>
  <si>
    <t>5. Муниципальная программа "Укрепление общественного здоровья на территории городского округа ЗАТО Свободный"</t>
  </si>
  <si>
    <t>5.1. Подпрограмма "Профилактика ВИЧ-инфекции"</t>
  </si>
  <si>
    <t>5.2. Подпрограмма "Профилактика туберкулеза"</t>
  </si>
  <si>
    <t>5.3. Подпрограмма "Профилактика незаконного потребления и оборота наркотических средств и психотропных веществ"</t>
  </si>
  <si>
    <t>5.4. Подпрограмма "Профилактика алкогольной и табачной зависимости"</t>
  </si>
  <si>
    <t>5.5. Подпрограмма "Формирование здорового образа жизни"</t>
  </si>
  <si>
    <t>5.6. Подпрограмма "Профилактика иных заболеваний"</t>
  </si>
  <si>
    <t>6. Муниципальная программа "Развитие культуры, спорта и молодежной политики в городском округе ЗАТО Свободный"</t>
  </si>
  <si>
    <t>6.1. Подпрограмма "Развитие культуры в городском округе ЗАТО Свободный"</t>
  </si>
  <si>
    <t>6.2. Подпрограмма "Развитие физической культуры и спорта"</t>
  </si>
  <si>
    <t>6.3. Подпрограмма "Реализация молодежной политики в городском округе ЗАТО Свободный"</t>
  </si>
  <si>
    <t>6.4. Подпрограмма "Патриотическое воспитание детей и молодежи городского округа ЗАТО Свободный"</t>
  </si>
  <si>
    <t>7. Муниципальная программа "Развитие городского хозяйства"</t>
  </si>
  <si>
    <t>7.1. Подпрограмма "Обеспечение качества условий проживания населения и улучшения жилищных условий"</t>
  </si>
  <si>
    <t>7.2. Подпрограмма "Развиие коммунальной инфраструктуры"</t>
  </si>
  <si>
    <t>7.3. Подпрограмма "Формирование современной городской среды"</t>
  </si>
  <si>
    <t>7.4. Подпрограмма "Развитие дорожной деятельности"</t>
  </si>
  <si>
    <t>7.5. Подпрограмма "Энергосбережение и повышение энергоэффективности систем коммунальной инфраструктуры"</t>
  </si>
  <si>
    <t>начальник отдела городского хозяйства</t>
  </si>
  <si>
    <t>специалист 1 категории отдела гороского хозяйства</t>
  </si>
  <si>
    <t>ведущий специалист отдела городского хозяйства</t>
  </si>
  <si>
    <t>специалист 1 категории отдела городского хозяйства</t>
  </si>
  <si>
    <t>8. Муниципальная программа "Обеспечение жильем молодых семей на территории городского округа ЗАТО Свободный"</t>
  </si>
  <si>
    <t>9. Муниципальная программа "Поддержка социально-ориентированных некоммерческих организаций в городском округе ЗАТО Свободный"</t>
  </si>
  <si>
    <t>ведущий специалист по жилью подразделения социально-экономического развития</t>
  </si>
  <si>
    <t>Итоговые затраты 2019-2030 годы</t>
  </si>
  <si>
    <t>Администрация городского округа ЗАТО Свободный</t>
  </si>
  <si>
    <t>ИТОГО расходы на реализацию Стратегии социально-экономического развития городского округа ЗАТО Свободный 2030</t>
  </si>
  <si>
    <t>1.3. Подпрограмма "Реализация и развитие муниципального управления""</t>
  </si>
  <si>
    <t>Приложение к постановлению администрации</t>
  </si>
  <si>
    <t>городского округа ЗАТО Свободный</t>
  </si>
  <si>
    <t>от "05" апреля 2024 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</si>
</sst>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Liberation Serif"/>
      <family val="1"/>
      <charset val="204"/>
    </font>
    <font>
      <b/>
      <i/>
      <sz val="14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0" fillId="0" borderId="0" xfId="0" applyFill="1"/>
    <xf numFmtId="4" fontId="0" fillId="0" borderId="0" xfId="0" applyNumberFormat="1"/>
    <xf numFmtId="164" fontId="0" fillId="0" borderId="0" xfId="0" applyNumberFormat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3"/>
  <sheetViews>
    <sheetView tabSelected="1" view="pageBreakPreview" zoomScale="80" zoomScaleNormal="60" zoomScaleSheetLayoutView="80" zoomScalePageLayoutView="70" workbookViewId="0">
      <selection activeCell="K3" sqref="K3"/>
    </sheetView>
  </sheetViews>
  <sheetFormatPr defaultColWidth="5.25" defaultRowHeight="14.3" x14ac:dyDescent="0.25"/>
  <cols>
    <col min="1" max="1" width="10.125" customWidth="1"/>
    <col min="2" max="2" width="39.625" customWidth="1"/>
    <col min="3" max="3" width="31.875" customWidth="1"/>
    <col min="4" max="4" width="20.125" customWidth="1"/>
    <col min="5" max="5" width="17" style="4" customWidth="1"/>
    <col min="6" max="6" width="17.125" style="4" customWidth="1"/>
    <col min="7" max="10" width="17.125" customWidth="1"/>
    <col min="11" max="11" width="17" customWidth="1"/>
    <col min="12" max="12" width="17.125" customWidth="1"/>
    <col min="13" max="13" width="28.25" customWidth="1"/>
    <col min="18" max="18" width="10.625" customWidth="1"/>
    <col min="21" max="21" width="18.625" customWidth="1"/>
  </cols>
  <sheetData>
    <row r="1" spans="1:18" ht="15.65" x14ac:dyDescent="0.25">
      <c r="K1" s="23" t="s">
        <v>76</v>
      </c>
      <c r="L1" s="23"/>
      <c r="M1" s="23"/>
    </row>
    <row r="2" spans="1:18" ht="15.65" x14ac:dyDescent="0.25">
      <c r="K2" s="23" t="s">
        <v>77</v>
      </c>
      <c r="L2" s="23"/>
      <c r="M2" s="23"/>
    </row>
    <row r="3" spans="1:18" ht="15.65" x14ac:dyDescent="0.25">
      <c r="K3" s="23" t="s">
        <v>78</v>
      </c>
      <c r="L3" s="23"/>
      <c r="M3" s="23"/>
    </row>
    <row r="4" spans="1:18" ht="15.6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18.350000000000001" x14ac:dyDescent="0.3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"/>
      <c r="O5" s="2"/>
      <c r="P5" s="2"/>
      <c r="Q5" s="2"/>
      <c r="R5" s="2"/>
    </row>
    <row r="6" spans="1:18" ht="18.350000000000001" x14ac:dyDescent="0.3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2"/>
      <c r="O6" s="2"/>
      <c r="P6" s="2"/>
      <c r="Q6" s="2"/>
      <c r="R6" s="2"/>
    </row>
    <row r="7" spans="1:18" ht="18.350000000000001" x14ac:dyDescent="0.3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2"/>
      <c r="O7" s="2"/>
      <c r="P7" s="2"/>
      <c r="Q7" s="2"/>
      <c r="R7" s="2"/>
    </row>
    <row r="8" spans="1:18" ht="18.35000000000000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  <c r="R8" s="1"/>
    </row>
    <row r="9" spans="1:18" ht="18.350000000000001" x14ac:dyDescent="0.25">
      <c r="A9" s="49" t="s">
        <v>3</v>
      </c>
      <c r="B9" s="51" t="s">
        <v>4</v>
      </c>
      <c r="C9" s="51" t="s">
        <v>6</v>
      </c>
      <c r="D9" s="53" t="s">
        <v>5</v>
      </c>
      <c r="E9" s="54"/>
      <c r="F9" s="54"/>
      <c r="G9" s="54"/>
      <c r="H9" s="54"/>
      <c r="I9" s="54"/>
      <c r="J9" s="54"/>
      <c r="K9" s="54"/>
      <c r="L9" s="55"/>
      <c r="M9" s="51" t="s">
        <v>72</v>
      </c>
      <c r="N9" s="1"/>
      <c r="O9" s="1"/>
      <c r="P9" s="1"/>
      <c r="Q9" s="1"/>
      <c r="R9" s="1"/>
    </row>
    <row r="10" spans="1:18" ht="15.65" x14ac:dyDescent="0.25">
      <c r="A10" s="50"/>
      <c r="B10" s="52"/>
      <c r="C10" s="52"/>
      <c r="D10" s="44" t="s">
        <v>37</v>
      </c>
      <c r="E10" s="45">
        <v>2023</v>
      </c>
      <c r="F10" s="45">
        <v>2024</v>
      </c>
      <c r="G10" s="44">
        <v>2025</v>
      </c>
      <c r="H10" s="44">
        <v>2026</v>
      </c>
      <c r="I10" s="44">
        <v>2027</v>
      </c>
      <c r="J10" s="44">
        <v>2028</v>
      </c>
      <c r="K10" s="56">
        <v>2029</v>
      </c>
      <c r="L10" s="56">
        <v>2030</v>
      </c>
      <c r="M10" s="51"/>
      <c r="N10" s="1"/>
      <c r="O10" s="1"/>
      <c r="P10" s="1"/>
      <c r="Q10" s="1"/>
      <c r="R10" s="1"/>
    </row>
    <row r="11" spans="1:18" ht="30.75" customHeight="1" x14ac:dyDescent="0.25">
      <c r="A11" s="50"/>
      <c r="B11" s="52"/>
      <c r="C11" s="52"/>
      <c r="D11" s="44"/>
      <c r="E11" s="45"/>
      <c r="F11" s="45"/>
      <c r="G11" s="44"/>
      <c r="H11" s="44"/>
      <c r="I11" s="44"/>
      <c r="J11" s="44"/>
      <c r="K11" s="57"/>
      <c r="L11" s="57"/>
      <c r="M11" s="51"/>
      <c r="N11" s="1"/>
      <c r="O11" s="1"/>
      <c r="P11" s="1"/>
      <c r="Q11" s="1"/>
      <c r="R11" s="1"/>
    </row>
    <row r="12" spans="1:18" ht="18.350000000000001" x14ac:dyDescent="0.25">
      <c r="A12" s="8">
        <v>1</v>
      </c>
      <c r="B12" s="8">
        <v>2</v>
      </c>
      <c r="C12" s="8">
        <v>3</v>
      </c>
      <c r="D12" s="8">
        <v>4</v>
      </c>
      <c r="E12" s="22">
        <v>5</v>
      </c>
      <c r="F12" s="9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1"/>
      <c r="O12" s="1"/>
      <c r="P12" s="1"/>
      <c r="Q12" s="1"/>
      <c r="R12" s="1"/>
    </row>
    <row r="13" spans="1:18" ht="31.6" customHeight="1" x14ac:dyDescent="0.3">
      <c r="A13" s="10">
        <v>1</v>
      </c>
      <c r="B13" s="28" t="s">
        <v>11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1"/>
      <c r="O13" s="1"/>
      <c r="P13" s="1"/>
      <c r="Q13" s="1"/>
      <c r="R13" s="1"/>
    </row>
    <row r="14" spans="1:18" ht="32.299999999999997" customHeight="1" x14ac:dyDescent="0.3">
      <c r="A14" s="11">
        <v>2</v>
      </c>
      <c r="B14" s="31" t="s">
        <v>44</v>
      </c>
      <c r="C14" s="12" t="s">
        <v>43</v>
      </c>
      <c r="D14" s="13">
        <f t="shared" ref="D14:E16" si="0">D39+D29+D24+D19</f>
        <v>112940.90000000001</v>
      </c>
      <c r="E14" s="13">
        <f>E39+E29+E24+E19+E34</f>
        <v>89031.452000000005</v>
      </c>
      <c r="F14" s="13">
        <f t="shared" ref="F14:L14" si="1">F39+F29+F24+F19+F34</f>
        <v>110286.193</v>
      </c>
      <c r="G14" s="13">
        <f>G39+G29+G24+G19+G34</f>
        <v>137393.08800000002</v>
      </c>
      <c r="H14" s="13">
        <f t="shared" si="1"/>
        <v>97991.040000000008</v>
      </c>
      <c r="I14" s="13">
        <f t="shared" si="1"/>
        <v>83618.2</v>
      </c>
      <c r="J14" s="13">
        <f t="shared" si="1"/>
        <v>86927.9</v>
      </c>
      <c r="K14" s="13">
        <f t="shared" si="1"/>
        <v>90370.5</v>
      </c>
      <c r="L14" s="13">
        <f t="shared" si="1"/>
        <v>93951.849999999991</v>
      </c>
      <c r="M14" s="13">
        <f>M15+M16+M17</f>
        <v>902511.12300000002</v>
      </c>
      <c r="N14" s="1"/>
      <c r="O14" s="1"/>
      <c r="P14" s="1"/>
      <c r="Q14" s="1"/>
      <c r="R14" s="1"/>
    </row>
    <row r="15" spans="1:18" ht="18.350000000000001" x14ac:dyDescent="0.3">
      <c r="A15" s="11">
        <v>3</v>
      </c>
      <c r="B15" s="32"/>
      <c r="C15" s="14" t="s">
        <v>8</v>
      </c>
      <c r="D15" s="15">
        <f t="shared" si="0"/>
        <v>0</v>
      </c>
      <c r="E15" s="15">
        <f t="shared" si="0"/>
        <v>0</v>
      </c>
      <c r="F15" s="15">
        <f t="shared" ref="F15:H16" si="2">F40+F30+F25+F20</f>
        <v>0</v>
      </c>
      <c r="G15" s="15">
        <f t="shared" si="2"/>
        <v>0</v>
      </c>
      <c r="H15" s="15">
        <f t="shared" si="2"/>
        <v>0</v>
      </c>
      <c r="I15" s="15">
        <f t="shared" ref="I15:L16" si="3">I40+I30+I25+I20</f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ref="M15" si="4">SUM(D15:L15)</f>
        <v>0</v>
      </c>
      <c r="N15" s="1"/>
      <c r="O15" s="1"/>
      <c r="P15" s="1"/>
      <c r="Q15" s="1"/>
      <c r="R15" s="1"/>
    </row>
    <row r="16" spans="1:18" ht="18.350000000000001" x14ac:dyDescent="0.3">
      <c r="A16" s="11">
        <v>4</v>
      </c>
      <c r="B16" s="32"/>
      <c r="C16" s="14" t="s">
        <v>9</v>
      </c>
      <c r="D16" s="15">
        <f t="shared" si="0"/>
        <v>0</v>
      </c>
      <c r="E16" s="15">
        <f>E41+E31+E26+E21+E36</f>
        <v>1020.9370000000001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>SUM(D16:L16)</f>
        <v>1020.9370000000001</v>
      </c>
      <c r="N16" s="1"/>
      <c r="O16" s="1"/>
      <c r="P16" s="1"/>
      <c r="Q16" s="1"/>
      <c r="R16" s="1"/>
    </row>
    <row r="17" spans="1:18" ht="18.350000000000001" x14ac:dyDescent="0.3">
      <c r="A17" s="11">
        <v>5</v>
      </c>
      <c r="B17" s="33"/>
      <c r="C17" s="14" t="s">
        <v>10</v>
      </c>
      <c r="D17" s="15">
        <f>D42+D32+D27+D22</f>
        <v>112940.90000000001</v>
      </c>
      <c r="E17" s="15">
        <f>E42+E32+E27+E22+E37</f>
        <v>88010.515000000014</v>
      </c>
      <c r="F17" s="15">
        <f t="shared" ref="F17:L17" si="5">F42+F32+F27+F22+F37</f>
        <v>110286.193</v>
      </c>
      <c r="G17" s="15">
        <f t="shared" si="5"/>
        <v>137393.08800000002</v>
      </c>
      <c r="H17" s="15">
        <f t="shared" si="5"/>
        <v>97991.040000000008</v>
      </c>
      <c r="I17" s="15">
        <f t="shared" si="5"/>
        <v>83618.2</v>
      </c>
      <c r="J17" s="15">
        <f t="shared" si="5"/>
        <v>86927.9</v>
      </c>
      <c r="K17" s="15">
        <f t="shared" si="5"/>
        <v>90370.5</v>
      </c>
      <c r="L17" s="15">
        <f t="shared" si="5"/>
        <v>93951.849999999991</v>
      </c>
      <c r="M17" s="15">
        <f>SUM(D17:L17)</f>
        <v>901490.18599999999</v>
      </c>
      <c r="N17" s="1"/>
      <c r="O17" s="1"/>
      <c r="P17" s="1"/>
      <c r="Q17" s="1"/>
      <c r="R17" s="1"/>
    </row>
    <row r="18" spans="1:18" ht="18.350000000000001" x14ac:dyDescent="0.3">
      <c r="A18" s="11">
        <v>6</v>
      </c>
      <c r="B18" s="25" t="s"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1"/>
      <c r="O18" s="1"/>
      <c r="P18" s="1"/>
      <c r="Q18" s="1"/>
      <c r="R18" s="1"/>
    </row>
    <row r="19" spans="1:18" ht="36.700000000000003" customHeight="1" x14ac:dyDescent="0.3">
      <c r="A19" s="11">
        <v>7</v>
      </c>
      <c r="B19" s="37" t="s">
        <v>36</v>
      </c>
      <c r="C19" s="16" t="s">
        <v>7</v>
      </c>
      <c r="D19" s="17">
        <f t="shared" ref="D19:E19" si="6">D20+D21+D22</f>
        <v>478.6</v>
      </c>
      <c r="E19" s="13">
        <f t="shared" si="6"/>
        <v>115.925</v>
      </c>
      <c r="F19" s="13">
        <f>F20+F21+F22</f>
        <v>115.925</v>
      </c>
      <c r="G19" s="17">
        <f t="shared" ref="G19" si="7">G20+G21+G22</f>
        <v>115.925</v>
      </c>
      <c r="H19" s="17">
        <f t="shared" ref="H19" si="8">H20+H21+H22</f>
        <v>115.925</v>
      </c>
      <c r="I19" s="17">
        <f t="shared" ref="I19" si="9">I20+I21+I22</f>
        <v>116.5</v>
      </c>
      <c r="J19" s="17">
        <f>J20+J21+J22</f>
        <v>116.5</v>
      </c>
      <c r="K19" s="17">
        <f>K20+K21+K22</f>
        <v>116.5</v>
      </c>
      <c r="L19" s="17">
        <f t="shared" ref="L19" si="10">L20+L21+L22</f>
        <v>116.5</v>
      </c>
      <c r="M19" s="17">
        <f t="shared" ref="M19" si="11">M20+M21+M22</f>
        <v>1408.2999999999997</v>
      </c>
      <c r="N19" s="1"/>
      <c r="O19" s="1"/>
      <c r="P19" s="1"/>
      <c r="Q19" s="1"/>
      <c r="R19" s="1"/>
    </row>
    <row r="20" spans="1:18" ht="18.350000000000001" x14ac:dyDescent="0.3">
      <c r="A20" s="11">
        <v>8</v>
      </c>
      <c r="B20" s="38"/>
      <c r="C20" s="18" t="s">
        <v>8</v>
      </c>
      <c r="D20" s="19">
        <v>0</v>
      </c>
      <c r="E20" s="15">
        <v>0</v>
      </c>
      <c r="F20" s="15">
        <v>0</v>
      </c>
      <c r="G20" s="19">
        <v>0</v>
      </c>
      <c r="H20" s="19">
        <v>0</v>
      </c>
      <c r="I20" s="19">
        <v>0</v>
      </c>
      <c r="J20" s="19">
        <f>I20</f>
        <v>0</v>
      </c>
      <c r="K20" s="19">
        <v>0</v>
      </c>
      <c r="L20" s="19">
        <v>0</v>
      </c>
      <c r="M20" s="19">
        <f t="shared" ref="M20:M21" si="12">SUM(D20:L20)</f>
        <v>0</v>
      </c>
      <c r="N20" s="1"/>
      <c r="O20" s="1"/>
      <c r="P20" s="1"/>
      <c r="Q20" s="1"/>
      <c r="R20" s="1"/>
    </row>
    <row r="21" spans="1:18" ht="18.350000000000001" x14ac:dyDescent="0.3">
      <c r="A21" s="11">
        <v>9</v>
      </c>
      <c r="B21" s="38"/>
      <c r="C21" s="18" t="s">
        <v>9</v>
      </c>
      <c r="D21" s="19">
        <v>0</v>
      </c>
      <c r="E21" s="15">
        <v>0</v>
      </c>
      <c r="F21" s="15">
        <v>0</v>
      </c>
      <c r="G21" s="19">
        <v>0</v>
      </c>
      <c r="H21" s="19">
        <v>0</v>
      </c>
      <c r="I21" s="19">
        <v>0</v>
      </c>
      <c r="J21" s="19">
        <f t="shared" ref="J21:J22" si="13">I21</f>
        <v>0</v>
      </c>
      <c r="K21" s="19">
        <v>0</v>
      </c>
      <c r="L21" s="19">
        <v>0</v>
      </c>
      <c r="M21" s="19">
        <f t="shared" si="12"/>
        <v>0</v>
      </c>
      <c r="N21" s="1"/>
      <c r="O21" s="1"/>
      <c r="P21" s="1"/>
      <c r="Q21" s="1"/>
      <c r="R21" s="1"/>
    </row>
    <row r="22" spans="1:18" ht="18.350000000000001" x14ac:dyDescent="0.3">
      <c r="A22" s="11">
        <v>10</v>
      </c>
      <c r="B22" s="39"/>
      <c r="C22" s="18" t="s">
        <v>10</v>
      </c>
      <c r="D22" s="19">
        <v>478.6</v>
      </c>
      <c r="E22" s="15">
        <v>115.925</v>
      </c>
      <c r="F22" s="15">
        <v>115.925</v>
      </c>
      <c r="G22" s="19">
        <v>115.925</v>
      </c>
      <c r="H22" s="19">
        <v>115.925</v>
      </c>
      <c r="I22" s="19">
        <v>116.5</v>
      </c>
      <c r="J22" s="19">
        <f t="shared" si="13"/>
        <v>116.5</v>
      </c>
      <c r="K22" s="19">
        <v>116.5</v>
      </c>
      <c r="L22" s="19">
        <v>116.5</v>
      </c>
      <c r="M22" s="19">
        <f>SUM(D22:L22)</f>
        <v>1408.2999999999997</v>
      </c>
      <c r="N22" s="1"/>
      <c r="O22" s="1"/>
      <c r="P22" s="1"/>
      <c r="Q22" s="1"/>
      <c r="R22" s="1"/>
    </row>
    <row r="23" spans="1:18" ht="18.350000000000001" x14ac:dyDescent="0.3">
      <c r="A23" s="11">
        <v>11</v>
      </c>
      <c r="B23" s="58" t="s">
        <v>13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1"/>
      <c r="O23" s="1"/>
      <c r="P23" s="1"/>
      <c r="Q23" s="1"/>
      <c r="R23" s="1"/>
    </row>
    <row r="24" spans="1:18" ht="47.25" customHeight="1" x14ac:dyDescent="0.3">
      <c r="A24" s="11">
        <v>12</v>
      </c>
      <c r="B24" s="37" t="s">
        <v>38</v>
      </c>
      <c r="C24" s="16" t="s">
        <v>7</v>
      </c>
      <c r="D24" s="17">
        <f t="shared" ref="D24:E24" si="14">D25+D26+D27</f>
        <v>10887.7</v>
      </c>
      <c r="E24" s="13">
        <f t="shared" si="14"/>
        <v>8875.6790000000001</v>
      </c>
      <c r="F24" s="13">
        <f>F25+F26+F27</f>
        <v>22116</v>
      </c>
      <c r="G24" s="17">
        <f t="shared" ref="G24" si="15">G25+G26+G27</f>
        <v>50018</v>
      </c>
      <c r="H24" s="17">
        <f t="shared" ref="H24" si="16">H25+H26+H27</f>
        <v>1950</v>
      </c>
      <c r="I24" s="17">
        <f t="shared" ref="I24" si="17">I25+I26+I27</f>
        <v>2123.6</v>
      </c>
      <c r="J24" s="17">
        <f t="shared" ref="J24:L24" si="18">J25+J26+J27</f>
        <v>2195.8000000000002</v>
      </c>
      <c r="K24" s="17">
        <f t="shared" si="18"/>
        <v>2270.8000000000002</v>
      </c>
      <c r="L24" s="17">
        <f t="shared" si="18"/>
        <v>2348.85</v>
      </c>
      <c r="M24" s="17">
        <f t="shared" ref="M24" si="19">M25+M26+M27</f>
        <v>102786.42900000002</v>
      </c>
      <c r="N24" s="1"/>
      <c r="O24" s="1" t="s">
        <v>39</v>
      </c>
      <c r="P24" s="1"/>
      <c r="Q24" s="1"/>
      <c r="R24" s="1"/>
    </row>
    <row r="25" spans="1:18" ht="18.350000000000001" x14ac:dyDescent="0.3">
      <c r="A25" s="11">
        <v>13</v>
      </c>
      <c r="B25" s="38"/>
      <c r="C25" s="18" t="s">
        <v>8</v>
      </c>
      <c r="D25" s="19">
        <v>0</v>
      </c>
      <c r="E25" s="15">
        <v>0</v>
      </c>
      <c r="F25" s="15">
        <v>0</v>
      </c>
      <c r="G25" s="19">
        <v>0</v>
      </c>
      <c r="H25" s="19">
        <v>0</v>
      </c>
      <c r="I25" s="19">
        <v>0</v>
      </c>
      <c r="J25" s="19">
        <f>I25</f>
        <v>0</v>
      </c>
      <c r="K25" s="19">
        <f t="shared" ref="K25:L26" si="20">J25</f>
        <v>0</v>
      </c>
      <c r="L25" s="19">
        <f t="shared" si="20"/>
        <v>0</v>
      </c>
      <c r="M25" s="19">
        <f t="shared" ref="M25:M26" si="21">SUM(D25:L25)</f>
        <v>0</v>
      </c>
      <c r="N25" s="1"/>
      <c r="O25" s="1"/>
      <c r="P25" s="1"/>
      <c r="Q25" s="1"/>
      <c r="R25" s="1"/>
    </row>
    <row r="26" spans="1:18" ht="18.350000000000001" x14ac:dyDescent="0.3">
      <c r="A26" s="11">
        <v>14</v>
      </c>
      <c r="B26" s="38"/>
      <c r="C26" s="18" t="s">
        <v>9</v>
      </c>
      <c r="D26" s="19">
        <v>0</v>
      </c>
      <c r="E26" s="15">
        <v>0</v>
      </c>
      <c r="F26" s="15">
        <v>0</v>
      </c>
      <c r="G26" s="19">
        <v>0</v>
      </c>
      <c r="H26" s="19">
        <v>0</v>
      </c>
      <c r="I26" s="19">
        <v>0</v>
      </c>
      <c r="J26" s="19">
        <f t="shared" ref="J26" si="22">I26</f>
        <v>0</v>
      </c>
      <c r="K26" s="19">
        <f t="shared" si="20"/>
        <v>0</v>
      </c>
      <c r="L26" s="19">
        <f t="shared" si="20"/>
        <v>0</v>
      </c>
      <c r="M26" s="19">
        <f t="shared" si="21"/>
        <v>0</v>
      </c>
      <c r="N26" s="1"/>
      <c r="O26" s="1"/>
      <c r="P26" s="1"/>
      <c r="Q26" s="1"/>
      <c r="R26" s="1"/>
    </row>
    <row r="27" spans="1:18" ht="18.350000000000001" x14ac:dyDescent="0.3">
      <c r="A27" s="11">
        <v>15</v>
      </c>
      <c r="B27" s="39"/>
      <c r="C27" s="18" t="s">
        <v>10</v>
      </c>
      <c r="D27" s="19">
        <v>10887.7</v>
      </c>
      <c r="E27" s="15">
        <v>8875.6790000000001</v>
      </c>
      <c r="F27" s="15">
        <f>2100+17016+3000</f>
        <v>22116</v>
      </c>
      <c r="G27" s="19">
        <v>50018</v>
      </c>
      <c r="H27" s="19">
        <v>1950</v>
      </c>
      <c r="I27" s="19">
        <v>2123.6</v>
      </c>
      <c r="J27" s="19">
        <v>2195.8000000000002</v>
      </c>
      <c r="K27" s="19">
        <v>2270.8000000000002</v>
      </c>
      <c r="L27" s="19">
        <v>2348.85</v>
      </c>
      <c r="M27" s="19">
        <f>SUM(D27:L27)</f>
        <v>102786.42900000002</v>
      </c>
      <c r="N27" s="1"/>
      <c r="O27" s="1"/>
      <c r="P27" s="1"/>
      <c r="Q27" s="1"/>
      <c r="R27" s="1"/>
    </row>
    <row r="28" spans="1:18" ht="18.350000000000001" x14ac:dyDescent="0.3">
      <c r="A28" s="11">
        <v>16</v>
      </c>
      <c r="B28" s="25" t="s">
        <v>14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1"/>
      <c r="O28" s="1"/>
      <c r="P28" s="1"/>
      <c r="Q28" s="1"/>
      <c r="R28" s="1"/>
    </row>
    <row r="29" spans="1:18" ht="30.1" customHeight="1" x14ac:dyDescent="0.3">
      <c r="A29" s="11">
        <v>17</v>
      </c>
      <c r="B29" s="37" t="s">
        <v>40</v>
      </c>
      <c r="C29" s="16" t="s">
        <v>7</v>
      </c>
      <c r="D29" s="17">
        <f t="shared" ref="D29:M29" si="23">D30+D31+D32</f>
        <v>9167</v>
      </c>
      <c r="E29" s="13">
        <f t="shared" si="23"/>
        <v>0</v>
      </c>
      <c r="F29" s="13">
        <f t="shared" si="23"/>
        <v>0</v>
      </c>
      <c r="G29" s="17">
        <f t="shared" si="23"/>
        <v>0</v>
      </c>
      <c r="H29" s="17">
        <f t="shared" si="23"/>
        <v>0</v>
      </c>
      <c r="I29" s="17">
        <f t="shared" si="23"/>
        <v>0</v>
      </c>
      <c r="J29" s="17">
        <f t="shared" si="23"/>
        <v>0</v>
      </c>
      <c r="K29" s="17">
        <f t="shared" si="23"/>
        <v>0</v>
      </c>
      <c r="L29" s="17">
        <f t="shared" si="23"/>
        <v>0</v>
      </c>
      <c r="M29" s="17">
        <f t="shared" si="23"/>
        <v>9167</v>
      </c>
      <c r="N29" s="1"/>
      <c r="O29" s="1"/>
      <c r="P29" s="1"/>
      <c r="Q29" s="1"/>
      <c r="R29" s="1"/>
    </row>
    <row r="30" spans="1:18" ht="18.350000000000001" x14ac:dyDescent="0.3">
      <c r="A30" s="11">
        <v>18</v>
      </c>
      <c r="B30" s="38"/>
      <c r="C30" s="18" t="s">
        <v>8</v>
      </c>
      <c r="D30" s="19">
        <v>0</v>
      </c>
      <c r="E30" s="15">
        <v>0</v>
      </c>
      <c r="F30" s="15">
        <v>0</v>
      </c>
      <c r="G30" s="19">
        <v>0</v>
      </c>
      <c r="H30" s="19">
        <v>0</v>
      </c>
      <c r="I30" s="19">
        <v>0</v>
      </c>
      <c r="J30" s="19">
        <f>I30</f>
        <v>0</v>
      </c>
      <c r="K30" s="19">
        <f t="shared" ref="K30:L31" si="24">J30</f>
        <v>0</v>
      </c>
      <c r="L30" s="19">
        <f t="shared" si="24"/>
        <v>0</v>
      </c>
      <c r="M30" s="19">
        <f t="shared" ref="M30:M31" si="25">SUM(D30:L30)</f>
        <v>0</v>
      </c>
      <c r="N30" s="1"/>
      <c r="O30" s="1"/>
      <c r="P30" s="1"/>
      <c r="Q30" s="1"/>
      <c r="R30" s="1"/>
    </row>
    <row r="31" spans="1:18" ht="18.350000000000001" x14ac:dyDescent="0.3">
      <c r="A31" s="11">
        <v>19</v>
      </c>
      <c r="B31" s="38"/>
      <c r="C31" s="18" t="s">
        <v>9</v>
      </c>
      <c r="D31" s="19">
        <v>0</v>
      </c>
      <c r="E31" s="15">
        <v>0</v>
      </c>
      <c r="F31" s="15">
        <v>0</v>
      </c>
      <c r="G31" s="19">
        <v>0</v>
      </c>
      <c r="H31" s="19">
        <v>0</v>
      </c>
      <c r="I31" s="19">
        <v>0</v>
      </c>
      <c r="J31" s="19">
        <f t="shared" ref="J31" si="26">I31</f>
        <v>0</v>
      </c>
      <c r="K31" s="19">
        <f t="shared" si="24"/>
        <v>0</v>
      </c>
      <c r="L31" s="19">
        <f t="shared" si="24"/>
        <v>0</v>
      </c>
      <c r="M31" s="19">
        <f t="shared" si="25"/>
        <v>0</v>
      </c>
      <c r="N31" s="1"/>
      <c r="O31" s="1"/>
      <c r="P31" s="1"/>
      <c r="Q31" s="1"/>
      <c r="R31" s="1"/>
    </row>
    <row r="32" spans="1:18" ht="18.350000000000001" x14ac:dyDescent="0.3">
      <c r="A32" s="11">
        <v>20</v>
      </c>
      <c r="B32" s="39"/>
      <c r="C32" s="18" t="s">
        <v>10</v>
      </c>
      <c r="D32" s="19">
        <v>9167</v>
      </c>
      <c r="E32" s="15">
        <v>0</v>
      </c>
      <c r="F32" s="15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f>SUM(D32:L32)</f>
        <v>9167</v>
      </c>
      <c r="N32" s="1"/>
      <c r="O32" s="1"/>
      <c r="P32" s="1"/>
      <c r="Q32" s="1"/>
      <c r="R32" s="1"/>
    </row>
    <row r="33" spans="1:18" ht="18.350000000000001" x14ac:dyDescent="0.3">
      <c r="A33" s="11">
        <v>21</v>
      </c>
      <c r="B33" s="25" t="s">
        <v>75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1"/>
      <c r="O33" s="1"/>
      <c r="P33" s="1"/>
      <c r="Q33" s="1"/>
      <c r="R33" s="1"/>
    </row>
    <row r="34" spans="1:18" ht="37.549999999999997" customHeight="1" x14ac:dyDescent="0.3">
      <c r="A34" s="11">
        <v>22</v>
      </c>
      <c r="B34" s="31" t="s">
        <v>44</v>
      </c>
      <c r="C34" s="16" t="s">
        <v>7</v>
      </c>
      <c r="D34" s="17">
        <f t="shared" ref="D34:L34" si="27">D35+D36+D37</f>
        <v>0</v>
      </c>
      <c r="E34" s="13">
        <f t="shared" si="27"/>
        <v>52235.237000000001</v>
      </c>
      <c r="F34" s="13">
        <f t="shared" si="27"/>
        <v>57005.373</v>
      </c>
      <c r="G34" s="17">
        <f t="shared" si="27"/>
        <v>58772.873</v>
      </c>
      <c r="H34" s="17">
        <f t="shared" si="27"/>
        <v>61285.048000000003</v>
      </c>
      <c r="I34" s="17">
        <f t="shared" si="27"/>
        <v>54259.199999999997</v>
      </c>
      <c r="J34" s="17">
        <f>J35+J36+J37</f>
        <v>56411.899999999994</v>
      </c>
      <c r="K34" s="17">
        <f t="shared" si="27"/>
        <v>58651.199999999997</v>
      </c>
      <c r="L34" s="17">
        <f t="shared" si="27"/>
        <v>60981.399999999994</v>
      </c>
      <c r="M34" s="17">
        <f>M35+M36+M37</f>
        <v>459602.23099999991</v>
      </c>
      <c r="N34" s="1"/>
      <c r="O34" s="1"/>
      <c r="P34" s="1"/>
      <c r="Q34" s="1"/>
      <c r="R34" s="1"/>
    </row>
    <row r="35" spans="1:18" ht="18.350000000000001" x14ac:dyDescent="0.3">
      <c r="A35" s="11">
        <v>23</v>
      </c>
      <c r="B35" s="32"/>
      <c r="C35" s="18" t="s">
        <v>8</v>
      </c>
      <c r="D35" s="19">
        <v>0</v>
      </c>
      <c r="E35" s="15">
        <v>0</v>
      </c>
      <c r="F35" s="15">
        <v>0</v>
      </c>
      <c r="G35" s="19">
        <v>0</v>
      </c>
      <c r="H35" s="19">
        <v>0</v>
      </c>
      <c r="I35" s="19">
        <v>0</v>
      </c>
      <c r="J35" s="19">
        <f>I35</f>
        <v>0</v>
      </c>
      <c r="K35" s="19">
        <f t="shared" ref="K35:K36" si="28">J35</f>
        <v>0</v>
      </c>
      <c r="L35" s="19">
        <f t="shared" ref="L35:L36" si="29">K35</f>
        <v>0</v>
      </c>
      <c r="M35" s="19">
        <f t="shared" ref="M35:M36" si="30">SUM(D35:L35)</f>
        <v>0</v>
      </c>
      <c r="N35" s="1"/>
      <c r="O35" s="1"/>
      <c r="P35" s="1"/>
      <c r="Q35" s="1"/>
      <c r="R35" s="1"/>
    </row>
    <row r="36" spans="1:18" ht="18.350000000000001" x14ac:dyDescent="0.3">
      <c r="A36" s="11">
        <v>24</v>
      </c>
      <c r="B36" s="32"/>
      <c r="C36" s="18" t="s">
        <v>9</v>
      </c>
      <c r="D36" s="19">
        <v>0</v>
      </c>
      <c r="E36" s="15">
        <f>34.645+359.6+19+16.9+30.6+98.2+249.192</f>
        <v>808.13700000000006</v>
      </c>
      <c r="F36" s="15">
        <v>0</v>
      </c>
      <c r="G36" s="19">
        <v>0</v>
      </c>
      <c r="H36" s="19">
        <v>0</v>
      </c>
      <c r="I36" s="19">
        <v>0</v>
      </c>
      <c r="J36" s="19">
        <f t="shared" ref="J36" si="31">I36</f>
        <v>0</v>
      </c>
      <c r="K36" s="19">
        <f t="shared" si="28"/>
        <v>0</v>
      </c>
      <c r="L36" s="19">
        <f t="shared" si="29"/>
        <v>0</v>
      </c>
      <c r="M36" s="19">
        <f t="shared" si="30"/>
        <v>808.13700000000006</v>
      </c>
      <c r="N36" s="1"/>
      <c r="O36" s="1"/>
      <c r="P36" s="1"/>
      <c r="Q36" s="1"/>
      <c r="R36" s="1"/>
    </row>
    <row r="37" spans="1:18" ht="18.350000000000001" x14ac:dyDescent="0.3">
      <c r="A37" s="11">
        <v>25</v>
      </c>
      <c r="B37" s="33"/>
      <c r="C37" s="18" t="s">
        <v>10</v>
      </c>
      <c r="D37" s="19">
        <v>0</v>
      </c>
      <c r="E37" s="15">
        <v>51427.1</v>
      </c>
      <c r="F37" s="15">
        <v>57005.373</v>
      </c>
      <c r="G37" s="19">
        <v>58772.873</v>
      </c>
      <c r="H37" s="19">
        <v>61285.048000000003</v>
      </c>
      <c r="I37" s="19">
        <v>54259.199999999997</v>
      </c>
      <c r="J37" s="19">
        <v>56411.899999999994</v>
      </c>
      <c r="K37" s="19">
        <v>58651.199999999997</v>
      </c>
      <c r="L37" s="19">
        <v>60981.399999999994</v>
      </c>
      <c r="M37" s="19">
        <f>SUM(D37:L37)</f>
        <v>458794.09399999992</v>
      </c>
      <c r="N37" s="1"/>
      <c r="O37" s="1"/>
      <c r="P37" s="1"/>
      <c r="Q37" s="1"/>
      <c r="R37" s="1"/>
    </row>
    <row r="38" spans="1:18" ht="18.350000000000001" x14ac:dyDescent="0.3">
      <c r="A38" s="11">
        <v>26</v>
      </c>
      <c r="B38" s="25" t="s">
        <v>15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1"/>
      <c r="O38" s="1"/>
      <c r="P38" s="1"/>
      <c r="Q38" s="1"/>
      <c r="R38" s="1"/>
    </row>
    <row r="39" spans="1:18" ht="45.7" customHeight="1" x14ac:dyDescent="0.3">
      <c r="A39" s="11">
        <v>27</v>
      </c>
      <c r="B39" s="37" t="s">
        <v>42</v>
      </c>
      <c r="C39" s="16" t="s">
        <v>43</v>
      </c>
      <c r="D39" s="17">
        <f>D40+D41+D42</f>
        <v>92407.6</v>
      </c>
      <c r="E39" s="13">
        <f t="shared" ref="E39" si="32">E40+E41+E42</f>
        <v>27804.611000000001</v>
      </c>
      <c r="F39" s="13">
        <f>F40+F41+F42</f>
        <v>31048.895</v>
      </c>
      <c r="G39" s="17">
        <f t="shared" ref="G39" si="33">G40+G41+G42</f>
        <v>28486.29</v>
      </c>
      <c r="H39" s="17">
        <f>H40+H41+H42</f>
        <v>34640.067000000003</v>
      </c>
      <c r="I39" s="17">
        <f t="shared" ref="I39" si="34">I40+I41+I42</f>
        <v>27118.9</v>
      </c>
      <c r="J39" s="17">
        <f t="shared" ref="J39:L39" si="35">J40+J41+J42</f>
        <v>28203.7</v>
      </c>
      <c r="K39" s="17">
        <f t="shared" si="35"/>
        <v>29332</v>
      </c>
      <c r="L39" s="17">
        <f t="shared" si="35"/>
        <v>30505.1</v>
      </c>
      <c r="M39" s="17">
        <f t="shared" ref="M39" si="36">M40+M41+M42</f>
        <v>329547.163</v>
      </c>
      <c r="N39" s="1"/>
      <c r="O39" s="1"/>
      <c r="P39" s="1" t="s">
        <v>39</v>
      </c>
      <c r="Q39" s="1"/>
      <c r="R39" s="1"/>
    </row>
    <row r="40" spans="1:18" ht="18.350000000000001" x14ac:dyDescent="0.3">
      <c r="A40" s="11">
        <v>28</v>
      </c>
      <c r="B40" s="38"/>
      <c r="C40" s="18" t="s">
        <v>8</v>
      </c>
      <c r="D40" s="19">
        <v>0</v>
      </c>
      <c r="E40" s="15">
        <v>0</v>
      </c>
      <c r="F40" s="15">
        <v>0</v>
      </c>
      <c r="G40" s="19">
        <v>0</v>
      </c>
      <c r="H40" s="19">
        <v>0</v>
      </c>
      <c r="I40" s="19">
        <v>0</v>
      </c>
      <c r="J40" s="19">
        <f>I40</f>
        <v>0</v>
      </c>
      <c r="K40" s="19">
        <f t="shared" ref="K40:L41" si="37">J40</f>
        <v>0</v>
      </c>
      <c r="L40" s="19">
        <f t="shared" si="37"/>
        <v>0</v>
      </c>
      <c r="M40" s="19">
        <f t="shared" ref="M40:M41" si="38">SUM(D40:L40)</f>
        <v>0</v>
      </c>
      <c r="N40" s="1"/>
      <c r="O40" s="1"/>
      <c r="P40" s="1"/>
      <c r="Q40" s="1"/>
      <c r="R40" s="1"/>
    </row>
    <row r="41" spans="1:18" ht="18.350000000000001" x14ac:dyDescent="0.3">
      <c r="A41" s="11">
        <v>29</v>
      </c>
      <c r="B41" s="38"/>
      <c r="C41" s="18" t="s">
        <v>9</v>
      </c>
      <c r="D41" s="19">
        <v>0</v>
      </c>
      <c r="E41" s="15">
        <v>212.8</v>
      </c>
      <c r="F41" s="15">
        <v>0</v>
      </c>
      <c r="G41" s="19">
        <v>0</v>
      </c>
      <c r="H41" s="19">
        <v>0</v>
      </c>
      <c r="I41" s="19">
        <v>0</v>
      </c>
      <c r="J41" s="19">
        <f t="shared" ref="J41" si="39">I41</f>
        <v>0</v>
      </c>
      <c r="K41" s="19">
        <f t="shared" si="37"/>
        <v>0</v>
      </c>
      <c r="L41" s="19">
        <f t="shared" si="37"/>
        <v>0</v>
      </c>
      <c r="M41" s="19">
        <f t="shared" si="38"/>
        <v>212.8</v>
      </c>
      <c r="N41" s="1"/>
      <c r="O41" s="1"/>
      <c r="P41" s="1"/>
      <c r="Q41" s="1"/>
      <c r="R41" s="1"/>
    </row>
    <row r="42" spans="1:18" ht="18.350000000000001" x14ac:dyDescent="0.3">
      <c r="A42" s="11">
        <v>30</v>
      </c>
      <c r="B42" s="39"/>
      <c r="C42" s="18" t="s">
        <v>10</v>
      </c>
      <c r="D42" s="19">
        <v>92407.6</v>
      </c>
      <c r="E42" s="15">
        <v>27591.811000000002</v>
      </c>
      <c r="F42" s="15">
        <v>31048.895</v>
      </c>
      <c r="G42" s="19">
        <v>28486.29</v>
      </c>
      <c r="H42" s="19">
        <v>34640.067000000003</v>
      </c>
      <c r="I42" s="19">
        <v>27118.9</v>
      </c>
      <c r="J42" s="19">
        <v>28203.7</v>
      </c>
      <c r="K42" s="19">
        <v>29332</v>
      </c>
      <c r="L42" s="19">
        <v>30505.1</v>
      </c>
      <c r="M42" s="19">
        <f>SUM(D42:L42)</f>
        <v>329334.36300000001</v>
      </c>
      <c r="N42" s="1"/>
      <c r="O42" s="1"/>
      <c r="P42" s="1"/>
      <c r="Q42" s="1"/>
      <c r="R42" s="1"/>
    </row>
    <row r="43" spans="1:18" ht="15.8" customHeight="1" x14ac:dyDescent="0.3">
      <c r="A43" s="11">
        <v>31</v>
      </c>
      <c r="B43" s="28" t="s">
        <v>16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1"/>
      <c r="O43" s="1"/>
      <c r="P43" s="1"/>
      <c r="Q43" s="1"/>
      <c r="R43" s="1"/>
    </row>
    <row r="44" spans="1:18" ht="32.299999999999997" customHeight="1" x14ac:dyDescent="0.3">
      <c r="A44" s="11">
        <v>32</v>
      </c>
      <c r="B44" s="34" t="s">
        <v>41</v>
      </c>
      <c r="C44" s="12" t="s">
        <v>43</v>
      </c>
      <c r="D44" s="13">
        <f t="shared" ref="D44" si="40">D64+D59+D54+D49</f>
        <v>27673.3</v>
      </c>
      <c r="E44" s="13">
        <f>E64+E59+E54+E49+E69+E74</f>
        <v>9699.3599999999969</v>
      </c>
      <c r="F44" s="13">
        <f t="shared" ref="F44:L44" si="41">F64+F59+F54+F49+F69+F74</f>
        <v>8357.7599999999984</v>
      </c>
      <c r="G44" s="13">
        <f t="shared" si="41"/>
        <v>8541.5999999999985</v>
      </c>
      <c r="H44" s="13">
        <f t="shared" si="41"/>
        <v>8874.1</v>
      </c>
      <c r="I44" s="13">
        <f t="shared" si="41"/>
        <v>8333.6</v>
      </c>
      <c r="J44" s="13">
        <f t="shared" si="41"/>
        <v>8661.7999999999993</v>
      </c>
      <c r="K44" s="13">
        <f t="shared" si="41"/>
        <v>9003.1</v>
      </c>
      <c r="L44" s="13">
        <f t="shared" si="41"/>
        <v>9357.9999999999982</v>
      </c>
      <c r="M44" s="13">
        <f>M45+M46+M47</f>
        <v>98567.82</v>
      </c>
      <c r="N44" s="1"/>
      <c r="O44" s="1"/>
      <c r="P44" s="1"/>
      <c r="Q44" s="1"/>
      <c r="R44" s="1"/>
    </row>
    <row r="45" spans="1:18" ht="18.350000000000001" x14ac:dyDescent="0.3">
      <c r="A45" s="11">
        <v>33</v>
      </c>
      <c r="B45" s="35"/>
      <c r="C45" s="14" t="s">
        <v>8</v>
      </c>
      <c r="D45" s="15">
        <f t="shared" ref="D45:L46" si="42">D65+D60+D55+D50+D70+D75</f>
        <v>0</v>
      </c>
      <c r="E45" s="15">
        <f t="shared" si="42"/>
        <v>0</v>
      </c>
      <c r="F45" s="15">
        <f t="shared" si="42"/>
        <v>0</v>
      </c>
      <c r="G45" s="15">
        <f t="shared" si="42"/>
        <v>0</v>
      </c>
      <c r="H45" s="15">
        <f t="shared" si="42"/>
        <v>0</v>
      </c>
      <c r="I45" s="15">
        <f t="shared" si="42"/>
        <v>0</v>
      </c>
      <c r="J45" s="15">
        <f t="shared" si="42"/>
        <v>0</v>
      </c>
      <c r="K45" s="15">
        <f t="shared" si="42"/>
        <v>0</v>
      </c>
      <c r="L45" s="15">
        <f t="shared" si="42"/>
        <v>0</v>
      </c>
      <c r="M45" s="15">
        <f t="shared" ref="M45:M46" si="43">SUM(D45:L45)</f>
        <v>0</v>
      </c>
      <c r="N45" s="1"/>
      <c r="O45" s="1"/>
      <c r="P45" s="1"/>
      <c r="Q45" s="1"/>
      <c r="R45" s="1"/>
    </row>
    <row r="46" spans="1:18" ht="18.350000000000001" x14ac:dyDescent="0.3">
      <c r="A46" s="11">
        <v>34</v>
      </c>
      <c r="B46" s="35"/>
      <c r="C46" s="14" t="s">
        <v>9</v>
      </c>
      <c r="D46" s="15">
        <f t="shared" si="42"/>
        <v>0</v>
      </c>
      <c r="E46" s="15">
        <f t="shared" si="42"/>
        <v>76.3</v>
      </c>
      <c r="F46" s="15">
        <f t="shared" si="42"/>
        <v>0</v>
      </c>
      <c r="G46" s="15">
        <f t="shared" si="42"/>
        <v>0</v>
      </c>
      <c r="H46" s="15">
        <f t="shared" si="42"/>
        <v>0</v>
      </c>
      <c r="I46" s="15">
        <f t="shared" si="42"/>
        <v>0</v>
      </c>
      <c r="J46" s="15">
        <f t="shared" si="42"/>
        <v>0</v>
      </c>
      <c r="K46" s="15">
        <f t="shared" si="42"/>
        <v>0</v>
      </c>
      <c r="L46" s="15">
        <f t="shared" si="42"/>
        <v>0</v>
      </c>
      <c r="M46" s="15">
        <f t="shared" si="43"/>
        <v>76.3</v>
      </c>
      <c r="N46" s="1"/>
      <c r="O46" s="1"/>
      <c r="P46" s="1"/>
      <c r="Q46" s="1"/>
      <c r="R46" s="1"/>
    </row>
    <row r="47" spans="1:18" ht="18.350000000000001" x14ac:dyDescent="0.3">
      <c r="A47" s="11">
        <v>35</v>
      </c>
      <c r="B47" s="36"/>
      <c r="C47" s="14" t="s">
        <v>10</v>
      </c>
      <c r="D47" s="15">
        <f>D67+D62+D57+D52+D72+D77</f>
        <v>27738.5</v>
      </c>
      <c r="E47" s="15">
        <f>E67+E62+E57+E52+E72+E77</f>
        <v>9623.0599999999977</v>
      </c>
      <c r="F47" s="15">
        <f t="shared" ref="F47:L47" si="44">F67+F62+F57+F52+F72+F77</f>
        <v>8357.7599999999984</v>
      </c>
      <c r="G47" s="15">
        <f t="shared" si="44"/>
        <v>8541.5999999999985</v>
      </c>
      <c r="H47" s="15">
        <f t="shared" si="44"/>
        <v>8874.1</v>
      </c>
      <c r="I47" s="15">
        <f t="shared" si="44"/>
        <v>8333.6</v>
      </c>
      <c r="J47" s="15">
        <f t="shared" si="44"/>
        <v>8661.7999999999993</v>
      </c>
      <c r="K47" s="15">
        <f t="shared" si="44"/>
        <v>9003.1</v>
      </c>
      <c r="L47" s="15">
        <f t="shared" si="44"/>
        <v>9357.9999999999982</v>
      </c>
      <c r="M47" s="15">
        <f>SUM(D47:L47)</f>
        <v>98491.520000000004</v>
      </c>
      <c r="N47" s="1"/>
      <c r="O47" s="1"/>
      <c r="P47" s="1"/>
      <c r="Q47" s="1"/>
      <c r="R47" s="1"/>
    </row>
    <row r="48" spans="1:18" ht="18.350000000000001" x14ac:dyDescent="0.3">
      <c r="A48" s="11">
        <v>36</v>
      </c>
      <c r="B48" s="25" t="s">
        <v>17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1"/>
      <c r="O48" s="1"/>
      <c r="P48" s="1"/>
      <c r="Q48" s="1"/>
      <c r="R48" s="1"/>
    </row>
    <row r="49" spans="1:18" ht="31.6" customHeight="1" x14ac:dyDescent="0.3">
      <c r="A49" s="11">
        <v>37</v>
      </c>
      <c r="B49" s="37" t="s">
        <v>41</v>
      </c>
      <c r="C49" s="16" t="s">
        <v>7</v>
      </c>
      <c r="D49" s="17">
        <f t="shared" ref="D49" si="45">D50+D51+D52</f>
        <v>375</v>
      </c>
      <c r="E49" s="13">
        <f>E50+E51+E52</f>
        <v>80.459999999999994</v>
      </c>
      <c r="F49" s="13">
        <f>F50+F51+F52</f>
        <v>80.459999999999994</v>
      </c>
      <c r="G49" s="17">
        <f t="shared" ref="G49" si="46">G50+G51+G52</f>
        <v>86.8</v>
      </c>
      <c r="H49" s="17">
        <f t="shared" ref="H49" si="47">H50+H51+H52</f>
        <v>90.2</v>
      </c>
      <c r="I49" s="17">
        <f t="shared" ref="I49" si="48">I50+I51+I52</f>
        <v>97.6</v>
      </c>
      <c r="J49" s="17">
        <f t="shared" ref="J49:L49" si="49">J50+J51+J52</f>
        <v>101.5</v>
      </c>
      <c r="K49" s="17">
        <f t="shared" si="49"/>
        <v>105.6</v>
      </c>
      <c r="L49" s="17">
        <f t="shared" si="49"/>
        <v>109.8</v>
      </c>
      <c r="M49" s="17">
        <f t="shared" ref="M49" si="50">M50+M51+M52</f>
        <v>1127.42</v>
      </c>
      <c r="N49" s="1"/>
      <c r="O49" s="1"/>
      <c r="P49" s="1"/>
      <c r="Q49" s="1"/>
      <c r="R49" s="1"/>
    </row>
    <row r="50" spans="1:18" ht="18.350000000000001" x14ac:dyDescent="0.3">
      <c r="A50" s="11">
        <v>38</v>
      </c>
      <c r="B50" s="38"/>
      <c r="C50" s="18" t="s">
        <v>8</v>
      </c>
      <c r="D50" s="19">
        <v>0</v>
      </c>
      <c r="E50" s="15">
        <v>0</v>
      </c>
      <c r="F50" s="15">
        <v>0</v>
      </c>
      <c r="G50" s="19">
        <v>0</v>
      </c>
      <c r="H50" s="19">
        <v>0</v>
      </c>
      <c r="I50" s="19">
        <v>0</v>
      </c>
      <c r="J50" s="19">
        <f>I50</f>
        <v>0</v>
      </c>
      <c r="K50" s="19">
        <f t="shared" ref="K50:L51" si="51">J50</f>
        <v>0</v>
      </c>
      <c r="L50" s="19">
        <f t="shared" si="51"/>
        <v>0</v>
      </c>
      <c r="M50" s="19">
        <f t="shared" ref="M50:M51" si="52">SUM(D50:L50)</f>
        <v>0</v>
      </c>
      <c r="N50" s="1"/>
      <c r="O50" s="1"/>
      <c r="P50" s="1"/>
      <c r="Q50" s="1"/>
      <c r="R50" s="1"/>
    </row>
    <row r="51" spans="1:18" ht="18.350000000000001" x14ac:dyDescent="0.3">
      <c r="A51" s="11">
        <v>39</v>
      </c>
      <c r="B51" s="38"/>
      <c r="C51" s="18" t="s">
        <v>9</v>
      </c>
      <c r="D51" s="19">
        <v>0</v>
      </c>
      <c r="E51" s="15">
        <v>0</v>
      </c>
      <c r="F51" s="15">
        <v>0</v>
      </c>
      <c r="G51" s="19">
        <v>0</v>
      </c>
      <c r="H51" s="19">
        <v>0</v>
      </c>
      <c r="I51" s="19">
        <v>0</v>
      </c>
      <c r="J51" s="19">
        <f t="shared" ref="J51" si="53">I51</f>
        <v>0</v>
      </c>
      <c r="K51" s="19">
        <f t="shared" si="51"/>
        <v>0</v>
      </c>
      <c r="L51" s="19">
        <f t="shared" si="51"/>
        <v>0</v>
      </c>
      <c r="M51" s="19">
        <f t="shared" si="52"/>
        <v>0</v>
      </c>
      <c r="N51" s="1"/>
      <c r="O51" s="1"/>
      <c r="P51" s="1"/>
      <c r="Q51" s="1"/>
      <c r="R51" s="1"/>
    </row>
    <row r="52" spans="1:18" ht="18.350000000000001" x14ac:dyDescent="0.3">
      <c r="A52" s="11">
        <v>40</v>
      </c>
      <c r="B52" s="39"/>
      <c r="C52" s="18" t="s">
        <v>10</v>
      </c>
      <c r="D52" s="19">
        <v>375</v>
      </c>
      <c r="E52" s="15">
        <v>80.459999999999994</v>
      </c>
      <c r="F52" s="15">
        <v>80.459999999999994</v>
      </c>
      <c r="G52" s="19">
        <v>86.8</v>
      </c>
      <c r="H52" s="19">
        <v>90.2</v>
      </c>
      <c r="I52" s="19">
        <v>97.6</v>
      </c>
      <c r="J52" s="19">
        <v>101.5</v>
      </c>
      <c r="K52" s="19">
        <v>105.6</v>
      </c>
      <c r="L52" s="19">
        <v>109.8</v>
      </c>
      <c r="M52" s="19">
        <f>SUM(D52:L52)</f>
        <v>1127.42</v>
      </c>
      <c r="N52" s="1"/>
      <c r="O52" s="1"/>
      <c r="P52" s="1"/>
      <c r="Q52" s="1"/>
      <c r="R52" s="1"/>
    </row>
    <row r="53" spans="1:18" ht="18.350000000000001" x14ac:dyDescent="0.3">
      <c r="A53" s="11">
        <v>41</v>
      </c>
      <c r="B53" s="25" t="s">
        <v>18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1"/>
      <c r="O53" s="1"/>
      <c r="P53" s="1"/>
      <c r="Q53" s="1"/>
      <c r="R53" s="1"/>
    </row>
    <row r="54" spans="1:18" ht="31.6" customHeight="1" x14ac:dyDescent="0.3">
      <c r="A54" s="11">
        <v>42</v>
      </c>
      <c r="B54" s="37" t="s">
        <v>41</v>
      </c>
      <c r="C54" s="16" t="s">
        <v>7</v>
      </c>
      <c r="D54" s="17">
        <f t="shared" ref="D54:E54" si="54">D55+D56+D57</f>
        <v>27201.5</v>
      </c>
      <c r="E54" s="13">
        <f t="shared" si="54"/>
        <v>9523.5999999999985</v>
      </c>
      <c r="F54" s="13">
        <f>F55+F56+F57</f>
        <v>8182</v>
      </c>
      <c r="G54" s="17">
        <f t="shared" ref="G54" si="55">G55+G56+G57</f>
        <v>8409.5</v>
      </c>
      <c r="H54" s="17">
        <f t="shared" ref="H54" si="56">H55+H56+H57</f>
        <v>8738.6</v>
      </c>
      <c r="I54" s="17">
        <f t="shared" ref="I54" si="57">I55+I56+I57</f>
        <v>8190.7</v>
      </c>
      <c r="J54" s="17">
        <f t="shared" ref="J54:L54" si="58">J55+J56+J57</f>
        <v>8515</v>
      </c>
      <c r="K54" s="17">
        <f t="shared" si="58"/>
        <v>8852.2000000000007</v>
      </c>
      <c r="L54" s="17">
        <f t="shared" si="58"/>
        <v>9202.9</v>
      </c>
      <c r="M54" s="17">
        <f t="shared" ref="M54" si="59">M55+M56+M57</f>
        <v>96816</v>
      </c>
      <c r="N54" s="1"/>
      <c r="O54" s="1"/>
      <c r="P54" s="1"/>
      <c r="Q54" s="1"/>
      <c r="R54" s="1"/>
    </row>
    <row r="55" spans="1:18" ht="18.350000000000001" x14ac:dyDescent="0.3">
      <c r="A55" s="11">
        <v>43</v>
      </c>
      <c r="B55" s="38"/>
      <c r="C55" s="18" t="s">
        <v>8</v>
      </c>
      <c r="D55" s="19">
        <v>0</v>
      </c>
      <c r="E55" s="15">
        <v>0</v>
      </c>
      <c r="F55" s="15">
        <v>0</v>
      </c>
      <c r="G55" s="19">
        <v>0</v>
      </c>
      <c r="H55" s="19">
        <v>0</v>
      </c>
      <c r="I55" s="19">
        <v>0</v>
      </c>
      <c r="J55" s="19">
        <f>I55</f>
        <v>0</v>
      </c>
      <c r="K55" s="19">
        <f t="shared" ref="K55:L56" si="60">J55</f>
        <v>0</v>
      </c>
      <c r="L55" s="19">
        <f t="shared" si="60"/>
        <v>0</v>
      </c>
      <c r="M55" s="19">
        <f t="shared" ref="M55:M56" si="61">SUM(D55:L55)</f>
        <v>0</v>
      </c>
      <c r="N55" s="1"/>
      <c r="O55" s="1"/>
      <c r="P55" s="1"/>
      <c r="Q55" s="1"/>
      <c r="R55" s="1"/>
    </row>
    <row r="56" spans="1:18" ht="18.350000000000001" x14ac:dyDescent="0.3">
      <c r="A56" s="11">
        <v>44</v>
      </c>
      <c r="B56" s="38"/>
      <c r="C56" s="18" t="s">
        <v>9</v>
      </c>
      <c r="D56" s="19">
        <v>0</v>
      </c>
      <c r="E56" s="15">
        <v>76.3</v>
      </c>
      <c r="F56" s="15">
        <v>0</v>
      </c>
      <c r="G56" s="19">
        <v>0</v>
      </c>
      <c r="H56" s="19">
        <v>0</v>
      </c>
      <c r="I56" s="19">
        <v>0</v>
      </c>
      <c r="J56" s="19">
        <f t="shared" ref="J56" si="62">I56</f>
        <v>0</v>
      </c>
      <c r="K56" s="19">
        <f t="shared" si="60"/>
        <v>0</v>
      </c>
      <c r="L56" s="19">
        <f t="shared" si="60"/>
        <v>0</v>
      </c>
      <c r="M56" s="19">
        <f t="shared" si="61"/>
        <v>76.3</v>
      </c>
      <c r="N56" s="1"/>
      <c r="O56" s="1"/>
      <c r="P56" s="1"/>
      <c r="Q56" s="1"/>
      <c r="R56" s="1"/>
    </row>
    <row r="57" spans="1:18" ht="18.350000000000001" x14ac:dyDescent="0.3">
      <c r="A57" s="11">
        <v>45</v>
      </c>
      <c r="B57" s="39"/>
      <c r="C57" s="18" t="s">
        <v>10</v>
      </c>
      <c r="D57" s="19">
        <v>27201.5</v>
      </c>
      <c r="E57" s="15">
        <v>9447.2999999999993</v>
      </c>
      <c r="F57" s="15">
        <v>8182</v>
      </c>
      <c r="G57" s="19">
        <v>8409.5</v>
      </c>
      <c r="H57" s="19">
        <v>8738.6</v>
      </c>
      <c r="I57" s="19">
        <v>8190.7</v>
      </c>
      <c r="J57" s="19">
        <v>8515</v>
      </c>
      <c r="K57" s="19">
        <v>8852.2000000000007</v>
      </c>
      <c r="L57" s="19">
        <v>9202.9</v>
      </c>
      <c r="M57" s="19">
        <f>SUM(D57:L57)</f>
        <v>96739.7</v>
      </c>
      <c r="N57" s="1"/>
      <c r="O57" s="1"/>
      <c r="P57" s="1"/>
      <c r="Q57" s="1"/>
      <c r="R57" s="1"/>
    </row>
    <row r="58" spans="1:18" ht="18.350000000000001" x14ac:dyDescent="0.3">
      <c r="A58" s="11">
        <v>46</v>
      </c>
      <c r="B58" s="25" t="s">
        <v>19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1"/>
      <c r="O58" s="1"/>
      <c r="P58" s="1"/>
      <c r="Q58" s="1"/>
      <c r="R58" s="1"/>
    </row>
    <row r="59" spans="1:18" ht="31.6" customHeight="1" x14ac:dyDescent="0.3">
      <c r="A59" s="11">
        <v>47</v>
      </c>
      <c r="B59" s="37" t="s">
        <v>41</v>
      </c>
      <c r="C59" s="16" t="s">
        <v>7</v>
      </c>
      <c r="D59" s="17">
        <f t="shared" ref="D59:E59" si="63">D60+D61+D62</f>
        <v>20</v>
      </c>
      <c r="E59" s="13">
        <f t="shared" si="63"/>
        <v>5</v>
      </c>
      <c r="F59" s="13">
        <f>F60+F61+F62</f>
        <v>5</v>
      </c>
      <c r="G59" s="17">
        <f t="shared" ref="G59" si="64">G60+G61+G62</f>
        <v>5</v>
      </c>
      <c r="H59" s="17">
        <f t="shared" ref="H59" si="65">H60+H61+H62</f>
        <v>5</v>
      </c>
      <c r="I59" s="17">
        <f t="shared" ref="I59" si="66">I60+I61+I62</f>
        <v>5</v>
      </c>
      <c r="J59" s="17">
        <f t="shared" ref="J59:L59" si="67">J60+J61+J62</f>
        <v>5</v>
      </c>
      <c r="K59" s="17">
        <f t="shared" si="67"/>
        <v>5</v>
      </c>
      <c r="L59" s="17">
        <f t="shared" si="67"/>
        <v>5</v>
      </c>
      <c r="M59" s="17">
        <f t="shared" ref="M59" si="68">M60+M61+M62</f>
        <v>60</v>
      </c>
      <c r="N59" s="1"/>
      <c r="O59" s="1"/>
      <c r="P59" s="1"/>
      <c r="Q59" s="1"/>
      <c r="R59" s="1"/>
    </row>
    <row r="60" spans="1:18" ht="18.350000000000001" x14ac:dyDescent="0.3">
      <c r="A60" s="11">
        <v>48</v>
      </c>
      <c r="B60" s="38"/>
      <c r="C60" s="18" t="s">
        <v>8</v>
      </c>
      <c r="D60" s="19">
        <v>0</v>
      </c>
      <c r="E60" s="15">
        <v>0</v>
      </c>
      <c r="F60" s="15">
        <v>0</v>
      </c>
      <c r="G60" s="19">
        <v>0</v>
      </c>
      <c r="H60" s="19">
        <v>0</v>
      </c>
      <c r="I60" s="19">
        <v>0</v>
      </c>
      <c r="J60" s="19">
        <f>I60</f>
        <v>0</v>
      </c>
      <c r="K60" s="19">
        <f>J60</f>
        <v>0</v>
      </c>
      <c r="L60" s="19">
        <f>K60</f>
        <v>0</v>
      </c>
      <c r="M60" s="19">
        <f t="shared" ref="M60:M61" si="69">SUM(D60:L60)</f>
        <v>0</v>
      </c>
      <c r="N60" s="1"/>
      <c r="O60" s="1"/>
      <c r="P60" s="1"/>
      <c r="Q60" s="1"/>
      <c r="R60" s="1"/>
    </row>
    <row r="61" spans="1:18" ht="18.350000000000001" x14ac:dyDescent="0.3">
      <c r="A61" s="11">
        <v>49</v>
      </c>
      <c r="B61" s="38"/>
      <c r="C61" s="18" t="s">
        <v>9</v>
      </c>
      <c r="D61" s="19">
        <v>0</v>
      </c>
      <c r="E61" s="15">
        <v>0</v>
      </c>
      <c r="F61" s="15">
        <v>0</v>
      </c>
      <c r="G61" s="19">
        <v>0</v>
      </c>
      <c r="H61" s="19">
        <v>0</v>
      </c>
      <c r="I61" s="19">
        <v>0</v>
      </c>
      <c r="J61" s="19">
        <f t="shared" ref="J61:L61" si="70">I61</f>
        <v>0</v>
      </c>
      <c r="K61" s="19">
        <f t="shared" si="70"/>
        <v>0</v>
      </c>
      <c r="L61" s="19">
        <f t="shared" si="70"/>
        <v>0</v>
      </c>
      <c r="M61" s="19">
        <f t="shared" si="69"/>
        <v>0</v>
      </c>
      <c r="N61" s="1"/>
      <c r="O61" s="1"/>
      <c r="P61" s="1"/>
      <c r="Q61" s="1"/>
      <c r="R61" s="1"/>
    </row>
    <row r="62" spans="1:18" ht="18.350000000000001" x14ac:dyDescent="0.3">
      <c r="A62" s="11">
        <v>50</v>
      </c>
      <c r="B62" s="39"/>
      <c r="C62" s="18" t="s">
        <v>10</v>
      </c>
      <c r="D62" s="19">
        <v>20</v>
      </c>
      <c r="E62" s="15">
        <v>5</v>
      </c>
      <c r="F62" s="15">
        <v>5</v>
      </c>
      <c r="G62" s="19">
        <v>5</v>
      </c>
      <c r="H62" s="19">
        <v>5</v>
      </c>
      <c r="I62" s="19">
        <v>5</v>
      </c>
      <c r="J62" s="19">
        <v>5</v>
      </c>
      <c r="K62" s="19">
        <v>5</v>
      </c>
      <c r="L62" s="19">
        <v>5</v>
      </c>
      <c r="M62" s="19">
        <f>SUM(D62:L62)</f>
        <v>60</v>
      </c>
      <c r="N62" s="1"/>
      <c r="O62" s="1"/>
      <c r="P62" s="1"/>
      <c r="Q62" s="1"/>
      <c r="R62" s="1"/>
    </row>
    <row r="63" spans="1:18" ht="18.350000000000001" x14ac:dyDescent="0.3">
      <c r="A63" s="11">
        <v>51</v>
      </c>
      <c r="B63" s="25" t="s">
        <v>20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1"/>
      <c r="O63" s="1"/>
      <c r="P63" s="1"/>
      <c r="Q63" s="1"/>
      <c r="R63" s="1"/>
    </row>
    <row r="64" spans="1:18" ht="31.6" customHeight="1" x14ac:dyDescent="0.3">
      <c r="A64" s="11">
        <v>52</v>
      </c>
      <c r="B64" s="37" t="s">
        <v>41</v>
      </c>
      <c r="C64" s="16" t="s">
        <v>7</v>
      </c>
      <c r="D64" s="17">
        <f t="shared" ref="D64:E64" si="71">D65+D66+D67</f>
        <v>76.8</v>
      </c>
      <c r="E64" s="13">
        <f t="shared" si="71"/>
        <v>74</v>
      </c>
      <c r="F64" s="13">
        <f>F65+F66+F67</f>
        <v>74</v>
      </c>
      <c r="G64" s="17">
        <f t="shared" ref="G64" si="72">G65+G66+G67</f>
        <v>24</v>
      </c>
      <c r="H64" s="17">
        <f t="shared" ref="H64" si="73">H65+H66+H67</f>
        <v>24</v>
      </c>
      <c r="I64" s="17">
        <f t="shared" ref="I64" si="74">I65+I66+I67</f>
        <v>24</v>
      </c>
      <c r="J64" s="17">
        <f t="shared" ref="J64:L64" si="75">J65+J66+J67</f>
        <v>24</v>
      </c>
      <c r="K64" s="17">
        <f t="shared" si="75"/>
        <v>24</v>
      </c>
      <c r="L64" s="17">
        <f t="shared" si="75"/>
        <v>24</v>
      </c>
      <c r="M64" s="17">
        <f t="shared" ref="M64" si="76">M65+M66+M67</f>
        <v>368.8</v>
      </c>
      <c r="N64" s="1"/>
      <c r="O64" s="1"/>
      <c r="P64" s="1"/>
      <c r="Q64" s="1"/>
      <c r="R64" s="1"/>
    </row>
    <row r="65" spans="1:18" ht="18.350000000000001" x14ac:dyDescent="0.3">
      <c r="A65" s="11">
        <v>53</v>
      </c>
      <c r="B65" s="38"/>
      <c r="C65" s="18" t="s">
        <v>8</v>
      </c>
      <c r="D65" s="19">
        <v>0</v>
      </c>
      <c r="E65" s="15">
        <v>0</v>
      </c>
      <c r="F65" s="15">
        <v>0</v>
      </c>
      <c r="G65" s="19">
        <v>0</v>
      </c>
      <c r="H65" s="19">
        <v>0</v>
      </c>
      <c r="I65" s="19">
        <v>0</v>
      </c>
      <c r="J65" s="19">
        <f>I65</f>
        <v>0</v>
      </c>
      <c r="K65" s="19">
        <f t="shared" ref="K65:L66" si="77">J65</f>
        <v>0</v>
      </c>
      <c r="L65" s="19">
        <f t="shared" si="77"/>
        <v>0</v>
      </c>
      <c r="M65" s="19">
        <f t="shared" ref="M65:M66" si="78">SUM(D65:L65)</f>
        <v>0</v>
      </c>
      <c r="N65" s="1"/>
      <c r="O65" s="1"/>
      <c r="P65" s="1"/>
      <c r="Q65" s="1"/>
      <c r="R65" s="1"/>
    </row>
    <row r="66" spans="1:18" ht="18.350000000000001" x14ac:dyDescent="0.3">
      <c r="A66" s="11">
        <v>54</v>
      </c>
      <c r="B66" s="38"/>
      <c r="C66" s="18" t="s">
        <v>9</v>
      </c>
      <c r="D66" s="19">
        <v>0</v>
      </c>
      <c r="E66" s="15">
        <v>0</v>
      </c>
      <c r="F66" s="15">
        <v>0</v>
      </c>
      <c r="G66" s="19">
        <v>0</v>
      </c>
      <c r="H66" s="19">
        <v>0</v>
      </c>
      <c r="I66" s="19">
        <v>0</v>
      </c>
      <c r="J66" s="19">
        <f t="shared" ref="J66" si="79">I66</f>
        <v>0</v>
      </c>
      <c r="K66" s="19">
        <f t="shared" si="77"/>
        <v>0</v>
      </c>
      <c r="L66" s="19">
        <f t="shared" si="77"/>
        <v>0</v>
      </c>
      <c r="M66" s="19">
        <f t="shared" si="78"/>
        <v>0</v>
      </c>
      <c r="N66" s="1"/>
      <c r="O66" s="1"/>
      <c r="P66" s="1"/>
      <c r="Q66" s="1"/>
      <c r="R66" s="1"/>
    </row>
    <row r="67" spans="1:18" ht="18.350000000000001" x14ac:dyDescent="0.3">
      <c r="A67" s="11">
        <v>55</v>
      </c>
      <c r="B67" s="39"/>
      <c r="C67" s="18" t="s">
        <v>10</v>
      </c>
      <c r="D67" s="19">
        <v>76.8</v>
      </c>
      <c r="E67" s="15">
        <v>74</v>
      </c>
      <c r="F67" s="15">
        <v>74</v>
      </c>
      <c r="G67" s="19">
        <v>24</v>
      </c>
      <c r="H67" s="19">
        <v>24</v>
      </c>
      <c r="I67" s="19">
        <v>24</v>
      </c>
      <c r="J67" s="19">
        <v>24</v>
      </c>
      <c r="K67" s="19">
        <v>24</v>
      </c>
      <c r="L67" s="19">
        <v>24</v>
      </c>
      <c r="M67" s="19">
        <f>SUM(D67:L67)</f>
        <v>368.8</v>
      </c>
      <c r="N67" s="1"/>
      <c r="O67" s="1"/>
      <c r="P67" s="1"/>
      <c r="Q67" s="1"/>
      <c r="R67" s="1"/>
    </row>
    <row r="68" spans="1:18" ht="18.350000000000001" x14ac:dyDescent="0.3">
      <c r="A68" s="11">
        <v>56</v>
      </c>
      <c r="B68" s="25" t="s">
        <v>21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1"/>
      <c r="O68" s="1"/>
      <c r="P68" s="1"/>
      <c r="Q68" s="1"/>
      <c r="R68" s="1"/>
    </row>
    <row r="69" spans="1:18" ht="31.6" customHeight="1" x14ac:dyDescent="0.3">
      <c r="A69" s="11">
        <v>57</v>
      </c>
      <c r="B69" s="37" t="s">
        <v>41</v>
      </c>
      <c r="C69" s="16" t="s">
        <v>7</v>
      </c>
      <c r="D69" s="17">
        <f t="shared" ref="D69:E69" si="80">D70+D71+D72</f>
        <v>20</v>
      </c>
      <c r="E69" s="13">
        <f t="shared" si="80"/>
        <v>5</v>
      </c>
      <c r="F69" s="13">
        <f>F70+F71+F72</f>
        <v>5</v>
      </c>
      <c r="G69" s="17">
        <f t="shared" ref="G69" si="81">G70+G71+G72</f>
        <v>5</v>
      </c>
      <c r="H69" s="17">
        <f t="shared" ref="H69" si="82">H70+H71+H72</f>
        <v>5</v>
      </c>
      <c r="I69" s="17">
        <f t="shared" ref="I69" si="83">I70+I71+I72</f>
        <v>5</v>
      </c>
      <c r="J69" s="17">
        <f t="shared" ref="J69:L69" si="84">J70+J71+J72</f>
        <v>5</v>
      </c>
      <c r="K69" s="17">
        <f t="shared" si="84"/>
        <v>5</v>
      </c>
      <c r="L69" s="17">
        <f t="shared" si="84"/>
        <v>5</v>
      </c>
      <c r="M69" s="17">
        <f t="shared" ref="M69" si="85">M70+M71+M72</f>
        <v>60</v>
      </c>
      <c r="N69" s="1"/>
      <c r="O69" s="1"/>
      <c r="P69" s="1"/>
      <c r="Q69" s="1"/>
      <c r="R69" s="1"/>
    </row>
    <row r="70" spans="1:18" ht="18.350000000000001" x14ac:dyDescent="0.3">
      <c r="A70" s="11">
        <v>58</v>
      </c>
      <c r="B70" s="38"/>
      <c r="C70" s="18" t="s">
        <v>8</v>
      </c>
      <c r="D70" s="19">
        <v>0</v>
      </c>
      <c r="E70" s="15">
        <v>0</v>
      </c>
      <c r="F70" s="15">
        <v>0</v>
      </c>
      <c r="G70" s="19">
        <v>0</v>
      </c>
      <c r="H70" s="19">
        <v>0</v>
      </c>
      <c r="I70" s="19">
        <v>0</v>
      </c>
      <c r="J70" s="19">
        <f>I70</f>
        <v>0</v>
      </c>
      <c r="K70" s="19">
        <f t="shared" ref="K70:L71" si="86">J70</f>
        <v>0</v>
      </c>
      <c r="L70" s="19">
        <f t="shared" si="86"/>
        <v>0</v>
      </c>
      <c r="M70" s="19">
        <f t="shared" ref="M70:M71" si="87">SUM(D70:L70)</f>
        <v>0</v>
      </c>
      <c r="N70" s="1"/>
      <c r="O70" s="1"/>
      <c r="P70" s="1"/>
      <c r="Q70" s="1"/>
      <c r="R70" s="1"/>
    </row>
    <row r="71" spans="1:18" ht="18.350000000000001" x14ac:dyDescent="0.3">
      <c r="A71" s="11">
        <v>59</v>
      </c>
      <c r="B71" s="38"/>
      <c r="C71" s="18" t="s">
        <v>9</v>
      </c>
      <c r="D71" s="19">
        <v>0</v>
      </c>
      <c r="E71" s="15">
        <v>0</v>
      </c>
      <c r="F71" s="15">
        <v>0</v>
      </c>
      <c r="G71" s="19">
        <v>0</v>
      </c>
      <c r="H71" s="19">
        <v>0</v>
      </c>
      <c r="I71" s="19">
        <v>0</v>
      </c>
      <c r="J71" s="19">
        <f t="shared" ref="J71" si="88">I71</f>
        <v>0</v>
      </c>
      <c r="K71" s="19">
        <f t="shared" si="86"/>
        <v>0</v>
      </c>
      <c r="L71" s="19">
        <f t="shared" si="86"/>
        <v>0</v>
      </c>
      <c r="M71" s="19">
        <f t="shared" si="87"/>
        <v>0</v>
      </c>
      <c r="N71" s="1"/>
      <c r="O71" s="1"/>
      <c r="P71" s="1"/>
      <c r="Q71" s="1"/>
      <c r="R71" s="1"/>
    </row>
    <row r="72" spans="1:18" ht="18.350000000000001" x14ac:dyDescent="0.3">
      <c r="A72" s="11">
        <v>60</v>
      </c>
      <c r="B72" s="39"/>
      <c r="C72" s="18" t="s">
        <v>10</v>
      </c>
      <c r="D72" s="19">
        <v>20</v>
      </c>
      <c r="E72" s="15">
        <v>5</v>
      </c>
      <c r="F72" s="15">
        <v>5</v>
      </c>
      <c r="G72" s="19">
        <v>5</v>
      </c>
      <c r="H72" s="19">
        <v>5</v>
      </c>
      <c r="I72" s="19">
        <v>5</v>
      </c>
      <c r="J72" s="19">
        <v>5</v>
      </c>
      <c r="K72" s="19">
        <v>5</v>
      </c>
      <c r="L72" s="19">
        <v>5</v>
      </c>
      <c r="M72" s="19">
        <f>SUM(D72:L72)</f>
        <v>60</v>
      </c>
      <c r="N72" s="1"/>
      <c r="O72" s="1"/>
      <c r="P72" s="1"/>
      <c r="Q72" s="1"/>
      <c r="R72" s="1"/>
    </row>
    <row r="73" spans="1:18" ht="18.350000000000001" x14ac:dyDescent="0.3">
      <c r="A73" s="11">
        <v>61</v>
      </c>
      <c r="B73" s="25" t="s">
        <v>22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1"/>
      <c r="O73" s="1"/>
      <c r="P73" s="1"/>
      <c r="Q73" s="1"/>
      <c r="R73" s="1"/>
    </row>
    <row r="74" spans="1:18" ht="31.6" customHeight="1" x14ac:dyDescent="0.3">
      <c r="A74" s="11">
        <v>62</v>
      </c>
      <c r="B74" s="37" t="s">
        <v>41</v>
      </c>
      <c r="C74" s="16" t="s">
        <v>7</v>
      </c>
      <c r="D74" s="17">
        <f t="shared" ref="D74:E74" si="89">D75+D76+D77</f>
        <v>45.2</v>
      </c>
      <c r="E74" s="13">
        <f t="shared" si="89"/>
        <v>11.3</v>
      </c>
      <c r="F74" s="13">
        <f>F75+F76+F77</f>
        <v>11.3</v>
      </c>
      <c r="G74" s="17">
        <f t="shared" ref="G74" si="90">G75+G76+G77</f>
        <v>11.3</v>
      </c>
      <c r="H74" s="17">
        <f t="shared" ref="H74" si="91">H75+H76+H77</f>
        <v>11.3</v>
      </c>
      <c r="I74" s="17">
        <f t="shared" ref="I74" si="92">I75+I76+I77</f>
        <v>11.3</v>
      </c>
      <c r="J74" s="17">
        <f t="shared" ref="J74:L74" si="93">J75+J76+J77</f>
        <v>11.3</v>
      </c>
      <c r="K74" s="17">
        <f t="shared" si="93"/>
        <v>11.3</v>
      </c>
      <c r="L74" s="17">
        <f t="shared" si="93"/>
        <v>11.3</v>
      </c>
      <c r="M74" s="17">
        <f t="shared" ref="M74" si="94">M75+M76+M77</f>
        <v>135.6</v>
      </c>
      <c r="N74" s="1"/>
      <c r="O74" s="1"/>
      <c r="P74" s="1"/>
      <c r="Q74" s="1"/>
      <c r="R74" s="1"/>
    </row>
    <row r="75" spans="1:18" ht="18.350000000000001" x14ac:dyDescent="0.3">
      <c r="A75" s="11">
        <v>63</v>
      </c>
      <c r="B75" s="38"/>
      <c r="C75" s="18" t="s">
        <v>8</v>
      </c>
      <c r="D75" s="19">
        <v>0</v>
      </c>
      <c r="E75" s="15">
        <v>0</v>
      </c>
      <c r="F75" s="15">
        <v>0</v>
      </c>
      <c r="G75" s="19">
        <v>0</v>
      </c>
      <c r="H75" s="19">
        <v>0</v>
      </c>
      <c r="I75" s="19">
        <v>0</v>
      </c>
      <c r="J75" s="19">
        <f>I75</f>
        <v>0</v>
      </c>
      <c r="K75" s="19">
        <f t="shared" ref="K75:L76" si="95">J75</f>
        <v>0</v>
      </c>
      <c r="L75" s="19">
        <f t="shared" si="95"/>
        <v>0</v>
      </c>
      <c r="M75" s="19">
        <f t="shared" ref="M75:M76" si="96">SUM(D75:L75)</f>
        <v>0</v>
      </c>
      <c r="N75" s="1"/>
      <c r="O75" s="1"/>
      <c r="P75" s="1"/>
      <c r="Q75" s="1"/>
      <c r="R75" s="1"/>
    </row>
    <row r="76" spans="1:18" ht="18.350000000000001" x14ac:dyDescent="0.3">
      <c r="A76" s="11">
        <v>64</v>
      </c>
      <c r="B76" s="38"/>
      <c r="C76" s="18" t="s">
        <v>9</v>
      </c>
      <c r="D76" s="19">
        <v>0</v>
      </c>
      <c r="E76" s="15">
        <v>0</v>
      </c>
      <c r="F76" s="15">
        <v>0</v>
      </c>
      <c r="G76" s="19">
        <v>0</v>
      </c>
      <c r="H76" s="19">
        <v>0</v>
      </c>
      <c r="I76" s="19">
        <v>0</v>
      </c>
      <c r="J76" s="19">
        <f t="shared" ref="J76" si="97">I76</f>
        <v>0</v>
      </c>
      <c r="K76" s="19">
        <f t="shared" si="95"/>
        <v>0</v>
      </c>
      <c r="L76" s="19">
        <f t="shared" si="95"/>
        <v>0</v>
      </c>
      <c r="M76" s="19">
        <f t="shared" si="96"/>
        <v>0</v>
      </c>
      <c r="N76" s="1"/>
      <c r="O76" s="1"/>
      <c r="P76" s="1"/>
      <c r="Q76" s="1"/>
      <c r="R76" s="1"/>
    </row>
    <row r="77" spans="1:18" ht="18.350000000000001" x14ac:dyDescent="0.3">
      <c r="A77" s="11">
        <v>65</v>
      </c>
      <c r="B77" s="39"/>
      <c r="C77" s="18" t="s">
        <v>10</v>
      </c>
      <c r="D77" s="19">
        <v>45.2</v>
      </c>
      <c r="E77" s="15">
        <v>11.3</v>
      </c>
      <c r="F77" s="15">
        <v>11.3</v>
      </c>
      <c r="G77" s="19">
        <v>11.3</v>
      </c>
      <c r="H77" s="19">
        <v>11.3</v>
      </c>
      <c r="I77" s="19">
        <v>11.3</v>
      </c>
      <c r="J77" s="19">
        <v>11.3</v>
      </c>
      <c r="K77" s="19">
        <v>11.3</v>
      </c>
      <c r="L77" s="19">
        <v>11.3</v>
      </c>
      <c r="M77" s="19">
        <f>SUM(D77:L77)</f>
        <v>135.6</v>
      </c>
      <c r="N77" s="1"/>
      <c r="O77" s="1"/>
      <c r="P77" s="1"/>
      <c r="Q77" s="1"/>
      <c r="R77" s="1"/>
    </row>
    <row r="78" spans="1:18" ht="18.350000000000001" x14ac:dyDescent="0.3">
      <c r="A78" s="11">
        <v>66</v>
      </c>
      <c r="B78" s="46" t="s">
        <v>23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8"/>
      <c r="N78" s="1"/>
      <c r="O78" s="1"/>
      <c r="P78" s="1"/>
      <c r="Q78" s="1"/>
      <c r="R78" s="1"/>
    </row>
    <row r="79" spans="1:18" ht="32.299999999999997" customHeight="1" x14ac:dyDescent="0.3">
      <c r="A79" s="11">
        <v>67</v>
      </c>
      <c r="B79" s="34" t="s">
        <v>45</v>
      </c>
      <c r="C79" s="12" t="s">
        <v>43</v>
      </c>
      <c r="D79" s="13">
        <f>D99+D94+D89+D84+D104</f>
        <v>1423766.9</v>
      </c>
      <c r="E79" s="13">
        <f t="shared" ref="E79:L79" si="98">E99+E94+E89+E84+E104</f>
        <v>345825.13799999998</v>
      </c>
      <c r="F79" s="13">
        <f t="shared" si="98"/>
        <v>443928.359</v>
      </c>
      <c r="G79" s="13">
        <f t="shared" si="98"/>
        <v>455523.68699999998</v>
      </c>
      <c r="H79" s="13">
        <f>H99+H94+H89+H84+H104</f>
        <v>474297.48699999996</v>
      </c>
      <c r="I79" s="13">
        <f t="shared" si="98"/>
        <v>402991.67576999997</v>
      </c>
      <c r="J79" s="13">
        <f t="shared" si="98"/>
        <v>402991.67576999997</v>
      </c>
      <c r="K79" s="13">
        <f t="shared" si="98"/>
        <v>402991.67576999997</v>
      </c>
      <c r="L79" s="13">
        <f t="shared" si="98"/>
        <v>402991.67576999997</v>
      </c>
      <c r="M79" s="13">
        <f>M80+M81+M82</f>
        <v>4755308.2740799999</v>
      </c>
      <c r="N79" s="1"/>
      <c r="O79" s="1"/>
      <c r="P79" s="1"/>
      <c r="Q79" s="1"/>
      <c r="R79" s="1"/>
    </row>
    <row r="80" spans="1:18" ht="18.350000000000001" x14ac:dyDescent="0.3">
      <c r="A80" s="11">
        <v>68</v>
      </c>
      <c r="B80" s="35"/>
      <c r="C80" s="14" t="s">
        <v>8</v>
      </c>
      <c r="D80" s="15">
        <f>D100+D95+D90+D85+D105</f>
        <v>17699.8</v>
      </c>
      <c r="E80" s="15">
        <f>E100+E95+E90+E85+E105</f>
        <v>7540.4</v>
      </c>
      <c r="F80" s="15">
        <f t="shared" ref="E80:H81" si="99">F100+F95+F90+F85+F105</f>
        <v>0</v>
      </c>
      <c r="G80" s="15">
        <f t="shared" si="99"/>
        <v>0</v>
      </c>
      <c r="H80" s="15">
        <f t="shared" si="99"/>
        <v>0</v>
      </c>
      <c r="I80" s="15">
        <f t="shared" ref="I80:L82" si="100">I100+I95+I90+I85+I105</f>
        <v>10121.299999999999</v>
      </c>
      <c r="J80" s="15">
        <f t="shared" si="100"/>
        <v>10121.299999999999</v>
      </c>
      <c r="K80" s="15">
        <f t="shared" si="100"/>
        <v>10121.299999999999</v>
      </c>
      <c r="L80" s="15">
        <f t="shared" si="100"/>
        <v>10121.299999999999</v>
      </c>
      <c r="M80" s="15">
        <f t="shared" ref="M80:M81" si="101">SUM(D80:L80)</f>
        <v>65725.400000000009</v>
      </c>
      <c r="N80" s="1"/>
      <c r="O80" s="1"/>
      <c r="P80" s="1"/>
      <c r="Q80" s="1"/>
      <c r="R80" s="1"/>
    </row>
    <row r="81" spans="1:18" ht="18.350000000000001" x14ac:dyDescent="0.3">
      <c r="A81" s="11">
        <v>69</v>
      </c>
      <c r="B81" s="35"/>
      <c r="C81" s="14" t="s">
        <v>9</v>
      </c>
      <c r="D81" s="15">
        <f t="shared" ref="D81" si="102">D101+D96+D91+D86+D106</f>
        <v>622566.6</v>
      </c>
      <c r="E81" s="15">
        <f t="shared" si="99"/>
        <v>186545.96</v>
      </c>
      <c r="F81" s="15">
        <f t="shared" ref="F81:H82" si="103">F101+F96+F91+F86+F106</f>
        <v>237897.8</v>
      </c>
      <c r="G81" s="15">
        <f t="shared" si="103"/>
        <v>252383.5</v>
      </c>
      <c r="H81" s="15">
        <f t="shared" si="103"/>
        <v>267721.90000000002</v>
      </c>
      <c r="I81" s="15">
        <f t="shared" si="100"/>
        <v>216526.2</v>
      </c>
      <c r="J81" s="15">
        <f t="shared" si="100"/>
        <v>216526.2</v>
      </c>
      <c r="K81" s="15">
        <f t="shared" si="100"/>
        <v>216526.2</v>
      </c>
      <c r="L81" s="15">
        <f t="shared" si="100"/>
        <v>216526.2</v>
      </c>
      <c r="M81" s="15">
        <f t="shared" si="101"/>
        <v>2433220.56</v>
      </c>
      <c r="N81" s="1"/>
      <c r="O81" s="1"/>
      <c r="P81" s="1"/>
      <c r="Q81" s="1"/>
      <c r="R81" s="1"/>
    </row>
    <row r="82" spans="1:18" ht="18.350000000000001" x14ac:dyDescent="0.3">
      <c r="A82" s="11">
        <v>70</v>
      </c>
      <c r="B82" s="36"/>
      <c r="C82" s="14" t="s">
        <v>10</v>
      </c>
      <c r="D82" s="15">
        <f>D102+D97+D92+D87+D107</f>
        <v>783500.49999999988</v>
      </c>
      <c r="E82" s="15">
        <f>E102+E97+E92+E87+E107</f>
        <v>151738.77799999999</v>
      </c>
      <c r="F82" s="15">
        <f t="shared" si="103"/>
        <v>206030.55900000001</v>
      </c>
      <c r="G82" s="15">
        <f t="shared" si="103"/>
        <v>203140.18699999998</v>
      </c>
      <c r="H82" s="15">
        <f t="shared" si="103"/>
        <v>206575.58699999997</v>
      </c>
      <c r="I82" s="15">
        <f t="shared" si="100"/>
        <v>176344.17577</v>
      </c>
      <c r="J82" s="15">
        <f t="shared" si="100"/>
        <v>176344.17577</v>
      </c>
      <c r="K82" s="15">
        <f t="shared" si="100"/>
        <v>176344.17577</v>
      </c>
      <c r="L82" s="15">
        <f t="shared" si="100"/>
        <v>176344.17577</v>
      </c>
      <c r="M82" s="15">
        <f>SUM(D82:L82)</f>
        <v>2256362.3140799999</v>
      </c>
      <c r="N82" s="1"/>
      <c r="O82" s="1"/>
      <c r="P82" s="1"/>
      <c r="Q82" s="1"/>
      <c r="R82" s="1"/>
    </row>
    <row r="83" spans="1:18" ht="18.350000000000001" x14ac:dyDescent="0.3">
      <c r="A83" s="11">
        <v>71</v>
      </c>
      <c r="B83" s="25" t="s">
        <v>24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1"/>
      <c r="O83" s="1"/>
      <c r="P83" s="1"/>
      <c r="Q83" s="1"/>
      <c r="R83" s="1"/>
    </row>
    <row r="84" spans="1:18" ht="31.6" customHeight="1" x14ac:dyDescent="0.3">
      <c r="A84" s="11">
        <v>72</v>
      </c>
      <c r="B84" s="37" t="s">
        <v>46</v>
      </c>
      <c r="C84" s="16" t="s">
        <v>7</v>
      </c>
      <c r="D84" s="17">
        <f t="shared" ref="D84" si="104">D85+D86+D87</f>
        <v>510632.9</v>
      </c>
      <c r="E84" s="13">
        <f>E85+E86+E87</f>
        <v>126146.511</v>
      </c>
      <c r="F84" s="13">
        <f>F85+F86+F87</f>
        <v>158429.6</v>
      </c>
      <c r="G84" s="17">
        <f t="shared" ref="G84:M84" si="105">G85+G86+G87</f>
        <v>167340.5</v>
      </c>
      <c r="H84" s="17">
        <f t="shared" si="105"/>
        <v>176157.8</v>
      </c>
      <c r="I84" s="17">
        <f t="shared" si="105"/>
        <v>169131.8</v>
      </c>
      <c r="J84" s="17">
        <f t="shared" si="105"/>
        <v>169131.8</v>
      </c>
      <c r="K84" s="17">
        <f t="shared" si="105"/>
        <v>169131.8</v>
      </c>
      <c r="L84" s="17">
        <f>L85+L86+L87</f>
        <v>169131.8</v>
      </c>
      <c r="M84" s="17">
        <f t="shared" si="105"/>
        <v>1815234.5110000002</v>
      </c>
      <c r="N84" s="1"/>
      <c r="O84" s="1"/>
      <c r="P84" s="1"/>
      <c r="Q84" s="1"/>
      <c r="R84" s="1"/>
    </row>
    <row r="85" spans="1:18" ht="18.350000000000001" x14ac:dyDescent="0.3">
      <c r="A85" s="11">
        <v>73</v>
      </c>
      <c r="B85" s="38"/>
      <c r="C85" s="18" t="s">
        <v>8</v>
      </c>
      <c r="D85" s="19">
        <v>0</v>
      </c>
      <c r="E85" s="15">
        <v>0</v>
      </c>
      <c r="F85" s="15">
        <v>0</v>
      </c>
      <c r="G85" s="19">
        <v>0</v>
      </c>
      <c r="H85" s="19">
        <v>0</v>
      </c>
      <c r="I85" s="19">
        <v>0</v>
      </c>
      <c r="J85" s="19">
        <f>I85</f>
        <v>0</v>
      </c>
      <c r="K85" s="19">
        <f t="shared" ref="K85:L85" si="106">J85</f>
        <v>0</v>
      </c>
      <c r="L85" s="19">
        <f t="shared" si="106"/>
        <v>0</v>
      </c>
      <c r="M85" s="19">
        <f t="shared" ref="M85:M86" si="107">SUM(D85:L85)</f>
        <v>0</v>
      </c>
      <c r="N85" s="1"/>
      <c r="O85" s="1"/>
      <c r="P85" s="1"/>
      <c r="Q85" s="1"/>
      <c r="R85" s="1"/>
    </row>
    <row r="86" spans="1:18" ht="18.350000000000001" x14ac:dyDescent="0.3">
      <c r="A86" s="11">
        <v>74</v>
      </c>
      <c r="B86" s="38"/>
      <c r="C86" s="18" t="s">
        <v>9</v>
      </c>
      <c r="D86" s="19">
        <v>303476.7</v>
      </c>
      <c r="E86" s="15">
        <v>87646.399999999994</v>
      </c>
      <c r="F86" s="15">
        <f>113212+689</f>
        <v>113901</v>
      </c>
      <c r="G86" s="19">
        <f>120576+717</f>
        <v>121293</v>
      </c>
      <c r="H86" s="19">
        <f>127955+746</f>
        <v>128701</v>
      </c>
      <c r="I86" s="19">
        <v>107570</v>
      </c>
      <c r="J86" s="19">
        <v>107570</v>
      </c>
      <c r="K86" s="19">
        <v>107570</v>
      </c>
      <c r="L86" s="19">
        <v>107570</v>
      </c>
      <c r="M86" s="19">
        <f t="shared" si="107"/>
        <v>1185298.1000000001</v>
      </c>
      <c r="N86" s="1"/>
      <c r="O86" s="1"/>
      <c r="P86" s="1"/>
      <c r="Q86" s="1"/>
      <c r="R86" s="1"/>
    </row>
    <row r="87" spans="1:18" ht="18.350000000000001" x14ac:dyDescent="0.3">
      <c r="A87" s="11">
        <v>75</v>
      </c>
      <c r="B87" s="39"/>
      <c r="C87" s="18" t="s">
        <v>10</v>
      </c>
      <c r="D87" s="19">
        <v>207156.2</v>
      </c>
      <c r="E87" s="15">
        <f>34460.111+4040</f>
        <v>38500.110999999997</v>
      </c>
      <c r="F87" s="15">
        <f>37860.6+6668</f>
        <v>44528.6</v>
      </c>
      <c r="G87" s="19">
        <f>40233.5+5814</f>
        <v>46047.5</v>
      </c>
      <c r="H87" s="19">
        <f>41642.8+5814</f>
        <v>47456.800000000003</v>
      </c>
      <c r="I87" s="19">
        <v>61561.8</v>
      </c>
      <c r="J87" s="19">
        <v>61561.8</v>
      </c>
      <c r="K87" s="19">
        <v>61561.8</v>
      </c>
      <c r="L87" s="19">
        <v>61561.8</v>
      </c>
      <c r="M87" s="19">
        <f>SUM(D87:L87)</f>
        <v>629936.41100000008</v>
      </c>
      <c r="N87" s="1"/>
      <c r="O87" s="1"/>
      <c r="P87" s="1"/>
      <c r="Q87" s="1"/>
      <c r="R87" s="1"/>
    </row>
    <row r="88" spans="1:18" ht="18.350000000000001" x14ac:dyDescent="0.3">
      <c r="A88" s="11">
        <v>76</v>
      </c>
      <c r="B88" s="25" t="s">
        <v>25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1"/>
      <c r="O88" s="1"/>
      <c r="P88" s="1"/>
      <c r="Q88" s="1"/>
      <c r="R88" s="1"/>
    </row>
    <row r="89" spans="1:18" ht="31.6" customHeight="1" x14ac:dyDescent="0.3">
      <c r="A89" s="11">
        <v>77</v>
      </c>
      <c r="B89" s="37" t="s">
        <v>45</v>
      </c>
      <c r="C89" s="16" t="s">
        <v>7</v>
      </c>
      <c r="D89" s="17">
        <f t="shared" ref="D89:E89" si="108">D90+D91+D92</f>
        <v>525184.19999999995</v>
      </c>
      <c r="E89" s="13">
        <f t="shared" si="108"/>
        <v>136420.80499999999</v>
      </c>
      <c r="F89" s="13">
        <f>F90+F91+F92</f>
        <v>164077.19999999998</v>
      </c>
      <c r="G89" s="17">
        <f t="shared" ref="G89" si="109">G90+G91+G92</f>
        <v>166278.6</v>
      </c>
      <c r="H89" s="17">
        <f t="shared" ref="H89" si="110">H90+H91+H92</f>
        <v>174691.20000000001</v>
      </c>
      <c r="I89" s="17">
        <f t="shared" ref="I89" si="111">I90+I91+I92</f>
        <v>148938.4</v>
      </c>
      <c r="J89" s="17">
        <f t="shared" ref="J89:L89" si="112">J90+J91+J92</f>
        <v>148938.4</v>
      </c>
      <c r="K89" s="17">
        <f t="shared" si="112"/>
        <v>148938.4</v>
      </c>
      <c r="L89" s="17">
        <f t="shared" si="112"/>
        <v>148938.4</v>
      </c>
      <c r="M89" s="17">
        <f t="shared" ref="M89" si="113">M90+M91+M92</f>
        <v>1762405.6049999997</v>
      </c>
      <c r="N89" s="1"/>
      <c r="O89" s="1"/>
      <c r="P89" s="1"/>
      <c r="Q89" s="1"/>
      <c r="R89" s="1"/>
    </row>
    <row r="90" spans="1:18" ht="18.350000000000001" x14ac:dyDescent="0.3">
      <c r="A90" s="11">
        <v>78</v>
      </c>
      <c r="B90" s="38"/>
      <c r="C90" s="18" t="s">
        <v>8</v>
      </c>
      <c r="D90" s="19">
        <v>17699.8</v>
      </c>
      <c r="E90" s="15">
        <f>3154+4043+343.4</f>
        <v>7540.4</v>
      </c>
      <c r="F90" s="15">
        <v>0</v>
      </c>
      <c r="G90" s="19">
        <v>0</v>
      </c>
      <c r="H90" s="19">
        <v>0</v>
      </c>
      <c r="I90" s="19">
        <v>10121.299999999999</v>
      </c>
      <c r="J90" s="19">
        <v>10121.299999999999</v>
      </c>
      <c r="K90" s="19">
        <v>10121.299999999999</v>
      </c>
      <c r="L90" s="19">
        <v>10121.299999999999</v>
      </c>
      <c r="M90" s="19">
        <f t="shared" ref="M90:M91" si="114">SUM(D90:L90)</f>
        <v>65725.400000000009</v>
      </c>
      <c r="N90" s="1"/>
      <c r="O90" s="1"/>
      <c r="P90" s="1"/>
      <c r="Q90" s="1"/>
      <c r="R90" s="1"/>
    </row>
    <row r="91" spans="1:18" ht="18.350000000000001" x14ac:dyDescent="0.3">
      <c r="A91" s="11">
        <v>79</v>
      </c>
      <c r="B91" s="38"/>
      <c r="C91" s="18" t="s">
        <v>9</v>
      </c>
      <c r="D91" s="19">
        <v>308789.8</v>
      </c>
      <c r="E91" s="15">
        <v>91935.3</v>
      </c>
      <c r="F91" s="15">
        <f>113612+3662+513.7+280.7+2478</f>
        <v>120546.4</v>
      </c>
      <c r="G91" s="19">
        <f>121117+3808+2577</f>
        <v>127502</v>
      </c>
      <c r="H91" s="19">
        <f>128649+3960+2680</f>
        <v>135289</v>
      </c>
      <c r="I91" s="19">
        <v>105500</v>
      </c>
      <c r="J91" s="19">
        <v>105500</v>
      </c>
      <c r="K91" s="19">
        <v>105500</v>
      </c>
      <c r="L91" s="19">
        <v>105500</v>
      </c>
      <c r="M91" s="19">
        <f t="shared" si="114"/>
        <v>1206062.5</v>
      </c>
      <c r="N91" s="1"/>
      <c r="O91" s="1"/>
      <c r="P91" s="1"/>
      <c r="Q91" s="1"/>
      <c r="R91" s="1"/>
    </row>
    <row r="92" spans="1:18" ht="18.350000000000001" x14ac:dyDescent="0.3">
      <c r="A92" s="11">
        <v>80</v>
      </c>
      <c r="B92" s="39"/>
      <c r="C92" s="18" t="s">
        <v>10</v>
      </c>
      <c r="D92" s="19">
        <v>198694.6</v>
      </c>
      <c r="E92" s="15">
        <f>20930.438+3000+2120+9638.5+1256.167</f>
        <v>36945.104999999996</v>
      </c>
      <c r="F92" s="15">
        <f>29110+2660+10900+631.2+229.6</f>
        <v>43530.799999999996</v>
      </c>
      <c r="G92" s="19">
        <f>24040.6+3400+11336</f>
        <v>38776.6</v>
      </c>
      <c r="H92" s="19">
        <f>25002.2+2600+11800</f>
        <v>39402.199999999997</v>
      </c>
      <c r="I92" s="19">
        <v>33317.1</v>
      </c>
      <c r="J92" s="19">
        <v>33317.1</v>
      </c>
      <c r="K92" s="19">
        <v>33317.1</v>
      </c>
      <c r="L92" s="19">
        <v>33317.1</v>
      </c>
      <c r="M92" s="19">
        <f>SUM(D92:L92)</f>
        <v>490617.7049999999</v>
      </c>
      <c r="N92" s="1"/>
      <c r="O92" s="1"/>
      <c r="P92" s="1"/>
      <c r="Q92" s="1"/>
      <c r="R92" s="1"/>
    </row>
    <row r="93" spans="1:18" ht="18.350000000000001" x14ac:dyDescent="0.3">
      <c r="A93" s="11">
        <v>81</v>
      </c>
      <c r="B93" s="25" t="s">
        <v>26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1"/>
      <c r="O93" s="1"/>
      <c r="P93" s="1"/>
      <c r="Q93" s="1"/>
      <c r="R93" s="1"/>
    </row>
    <row r="94" spans="1:18" ht="31.6" customHeight="1" x14ac:dyDescent="0.3">
      <c r="A94" s="11">
        <v>82</v>
      </c>
      <c r="B94" s="37" t="s">
        <v>45</v>
      </c>
      <c r="C94" s="16" t="s">
        <v>7</v>
      </c>
      <c r="D94" s="17">
        <f t="shared" ref="D94:E94" si="115">D95+D96+D97</f>
        <v>368415.39999999997</v>
      </c>
      <c r="E94" s="13">
        <f t="shared" si="115"/>
        <v>75577.259999999995</v>
      </c>
      <c r="F94" s="13">
        <f>F95+F96+F97</f>
        <v>113788.622</v>
      </c>
      <c r="G94" s="17">
        <f t="shared" ref="G94" si="116">G95+G96+G97</f>
        <v>114256.85</v>
      </c>
      <c r="H94" s="17">
        <f t="shared" ref="H94" si="117">H95+H96+H97</f>
        <v>115785.55</v>
      </c>
      <c r="I94" s="17">
        <f t="shared" ref="I94" si="118">I95+I96+I97</f>
        <v>77705.14</v>
      </c>
      <c r="J94" s="17">
        <f t="shared" ref="J94:L94" si="119">J95+J96+J97</f>
        <v>77705.14</v>
      </c>
      <c r="K94" s="17">
        <f t="shared" si="119"/>
        <v>77705.14</v>
      </c>
      <c r="L94" s="17">
        <f t="shared" si="119"/>
        <v>77705.14</v>
      </c>
      <c r="M94" s="17">
        <f t="shared" ref="M94" si="120">M95+M96+M97</f>
        <v>1098644.2420000001</v>
      </c>
      <c r="N94" s="1"/>
      <c r="O94" s="1"/>
      <c r="P94" s="1"/>
      <c r="Q94" s="1"/>
      <c r="R94" s="1"/>
    </row>
    <row r="95" spans="1:18" ht="18.350000000000001" x14ac:dyDescent="0.3">
      <c r="A95" s="11">
        <v>83</v>
      </c>
      <c r="B95" s="38"/>
      <c r="C95" s="18" t="s">
        <v>8</v>
      </c>
      <c r="D95" s="19">
        <v>0</v>
      </c>
      <c r="E95" s="15">
        <v>0</v>
      </c>
      <c r="F95" s="15">
        <v>0</v>
      </c>
      <c r="G95" s="19">
        <v>0</v>
      </c>
      <c r="H95" s="19">
        <v>0</v>
      </c>
      <c r="I95" s="19">
        <v>0</v>
      </c>
      <c r="J95" s="19">
        <f>I95</f>
        <v>0</v>
      </c>
      <c r="K95" s="19">
        <f t="shared" ref="K95:L96" si="121">J95</f>
        <v>0</v>
      </c>
      <c r="L95" s="19">
        <f t="shared" si="121"/>
        <v>0</v>
      </c>
      <c r="M95" s="19">
        <f t="shared" ref="M95:M96" si="122">SUM(D95:L95)</f>
        <v>0</v>
      </c>
      <c r="N95" s="1"/>
      <c r="O95" s="1"/>
      <c r="P95" s="1"/>
      <c r="Q95" s="1"/>
      <c r="R95" s="1"/>
    </row>
    <row r="96" spans="1:18" ht="18.350000000000001" x14ac:dyDescent="0.3">
      <c r="A96" s="11">
        <v>84</v>
      </c>
      <c r="B96" s="38"/>
      <c r="C96" s="18" t="s">
        <v>9</v>
      </c>
      <c r="D96" s="19">
        <v>696.3</v>
      </c>
      <c r="E96" s="15">
        <v>3114.76</v>
      </c>
      <c r="F96" s="15">
        <v>0</v>
      </c>
      <c r="G96" s="19">
        <v>0</v>
      </c>
      <c r="H96" s="19">
        <v>0</v>
      </c>
      <c r="I96" s="19">
        <v>0</v>
      </c>
      <c r="J96" s="19">
        <f t="shared" ref="J96" si="123">I96</f>
        <v>0</v>
      </c>
      <c r="K96" s="19">
        <f t="shared" si="121"/>
        <v>0</v>
      </c>
      <c r="L96" s="19">
        <f t="shared" si="121"/>
        <v>0</v>
      </c>
      <c r="M96" s="19">
        <f t="shared" si="122"/>
        <v>3811.0600000000004</v>
      </c>
      <c r="N96" s="1"/>
      <c r="O96" s="1"/>
      <c r="P96" s="1"/>
      <c r="Q96" s="1"/>
      <c r="R96" s="1"/>
    </row>
    <row r="97" spans="1:18" ht="18.350000000000001" x14ac:dyDescent="0.3">
      <c r="A97" s="11">
        <v>85</v>
      </c>
      <c r="B97" s="39"/>
      <c r="C97" s="18" t="s">
        <v>10</v>
      </c>
      <c r="D97" s="19">
        <v>367719.1</v>
      </c>
      <c r="E97" s="15">
        <v>72462.5</v>
      </c>
      <c r="F97" s="15">
        <v>113788.622</v>
      </c>
      <c r="G97" s="19">
        <v>114256.85</v>
      </c>
      <c r="H97" s="19">
        <v>115785.55</v>
      </c>
      <c r="I97" s="19">
        <v>77705.14</v>
      </c>
      <c r="J97" s="19">
        <v>77705.14</v>
      </c>
      <c r="K97" s="19">
        <v>77705.14</v>
      </c>
      <c r="L97" s="19">
        <v>77705.14</v>
      </c>
      <c r="M97" s="19">
        <f>SUM(D97:L97)</f>
        <v>1094833.182</v>
      </c>
      <c r="N97" s="1"/>
      <c r="O97" s="1"/>
      <c r="P97" s="1"/>
      <c r="Q97" s="1"/>
      <c r="R97" s="1"/>
    </row>
    <row r="98" spans="1:18" ht="18.350000000000001" x14ac:dyDescent="0.3">
      <c r="A98" s="11">
        <v>86</v>
      </c>
      <c r="B98" s="25" t="s">
        <v>27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1"/>
      <c r="O98" s="1"/>
      <c r="P98" s="1"/>
      <c r="Q98" s="1"/>
      <c r="R98" s="1"/>
    </row>
    <row r="99" spans="1:18" ht="31.6" customHeight="1" x14ac:dyDescent="0.3">
      <c r="A99" s="11">
        <v>87</v>
      </c>
      <c r="B99" s="37" t="s">
        <v>45</v>
      </c>
      <c r="C99" s="16" t="s">
        <v>7</v>
      </c>
      <c r="D99" s="17">
        <f>D100+D101+D102</f>
        <v>1426.7</v>
      </c>
      <c r="E99" s="13">
        <f t="shared" ref="E99" si="124">E100+E101+E102</f>
        <v>516.93200000000002</v>
      </c>
      <c r="F99" s="13">
        <f>F100+F101+F102</f>
        <v>604.62699999999995</v>
      </c>
      <c r="G99" s="17">
        <f t="shared" ref="G99" si="125">G100+G101+G102</f>
        <v>604.62699999999995</v>
      </c>
      <c r="H99" s="17">
        <f t="shared" ref="H99" si="126">H100+H101+H102</f>
        <v>604.62699999999995</v>
      </c>
      <c r="I99" s="17">
        <f t="shared" ref="I99" si="127">I100+I101+I102</f>
        <v>727.80177000000003</v>
      </c>
      <c r="J99" s="17">
        <f t="shared" ref="J99:L99" si="128">J100+J101+J102</f>
        <v>727.80177000000003</v>
      </c>
      <c r="K99" s="17">
        <f t="shared" si="128"/>
        <v>727.80177000000003</v>
      </c>
      <c r="L99" s="17">
        <f t="shared" si="128"/>
        <v>727.80177000000003</v>
      </c>
      <c r="M99" s="17">
        <f t="shared" ref="M99" si="129">M100+M101+M102</f>
        <v>6668.7200800000001</v>
      </c>
      <c r="N99" s="1"/>
      <c r="O99" s="1"/>
      <c r="P99" s="1"/>
      <c r="Q99" s="1"/>
      <c r="R99" s="1"/>
    </row>
    <row r="100" spans="1:18" ht="18.350000000000001" x14ac:dyDescent="0.3">
      <c r="A100" s="11">
        <v>88</v>
      </c>
      <c r="B100" s="38"/>
      <c r="C100" s="18" t="s">
        <v>8</v>
      </c>
      <c r="D100" s="19">
        <v>0</v>
      </c>
      <c r="E100" s="15">
        <v>0</v>
      </c>
      <c r="F100" s="15">
        <v>0</v>
      </c>
      <c r="G100" s="19">
        <v>0</v>
      </c>
      <c r="H100" s="19">
        <v>0</v>
      </c>
      <c r="I100" s="19">
        <v>0</v>
      </c>
      <c r="J100" s="19">
        <f>I100</f>
        <v>0</v>
      </c>
      <c r="K100" s="19">
        <f t="shared" ref="K100:L101" si="130">J100</f>
        <v>0</v>
      </c>
      <c r="L100" s="19">
        <f t="shared" si="130"/>
        <v>0</v>
      </c>
      <c r="M100" s="15">
        <f t="shared" ref="M100:M101" si="131">SUM(D100:L100)</f>
        <v>0</v>
      </c>
      <c r="N100" s="1"/>
      <c r="O100" s="1"/>
      <c r="P100" s="1"/>
      <c r="Q100" s="1"/>
      <c r="R100" s="1"/>
    </row>
    <row r="101" spans="1:18" ht="18.350000000000001" x14ac:dyDescent="0.3">
      <c r="A101" s="11">
        <v>89</v>
      </c>
      <c r="B101" s="38"/>
      <c r="C101" s="18" t="s">
        <v>9</v>
      </c>
      <c r="D101" s="19">
        <v>21.2</v>
      </c>
      <c r="E101" s="15">
        <v>0</v>
      </c>
      <c r="F101" s="15">
        <v>0</v>
      </c>
      <c r="G101" s="19">
        <v>0</v>
      </c>
      <c r="H101" s="19">
        <v>0</v>
      </c>
      <c r="I101" s="19">
        <v>0</v>
      </c>
      <c r="J101" s="19">
        <f t="shared" ref="J101" si="132">I101</f>
        <v>0</v>
      </c>
      <c r="K101" s="19">
        <f t="shared" si="130"/>
        <v>0</v>
      </c>
      <c r="L101" s="19">
        <f t="shared" si="130"/>
        <v>0</v>
      </c>
      <c r="M101" s="15">
        <f t="shared" si="131"/>
        <v>21.2</v>
      </c>
      <c r="N101" s="1"/>
      <c r="O101" s="1"/>
      <c r="P101" s="1"/>
      <c r="Q101" s="1"/>
      <c r="R101" s="1"/>
    </row>
    <row r="102" spans="1:18" s="4" customFormat="1" ht="18.350000000000001" x14ac:dyDescent="0.3">
      <c r="A102" s="11">
        <v>90</v>
      </c>
      <c r="B102" s="39"/>
      <c r="C102" s="14" t="s">
        <v>10</v>
      </c>
      <c r="D102" s="15">
        <v>1405.5</v>
      </c>
      <c r="E102" s="15">
        <v>516.93200000000002</v>
      </c>
      <c r="F102" s="15">
        <v>604.62699999999995</v>
      </c>
      <c r="G102" s="15">
        <v>604.62699999999995</v>
      </c>
      <c r="H102" s="15">
        <v>604.62699999999995</v>
      </c>
      <c r="I102" s="15">
        <v>727.80177000000003</v>
      </c>
      <c r="J102" s="15">
        <v>727.80177000000003</v>
      </c>
      <c r="K102" s="15">
        <v>727.80177000000003</v>
      </c>
      <c r="L102" s="15">
        <v>727.80177000000003</v>
      </c>
      <c r="M102" s="15">
        <f>SUM(D102:L102)</f>
        <v>6647.5200800000002</v>
      </c>
      <c r="N102" s="3"/>
      <c r="O102" s="3"/>
      <c r="P102" s="3"/>
      <c r="Q102" s="3"/>
      <c r="R102" s="3"/>
    </row>
    <row r="103" spans="1:18" ht="18.350000000000001" x14ac:dyDescent="0.3">
      <c r="A103" s="11">
        <v>91</v>
      </c>
      <c r="B103" s="25" t="s">
        <v>28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  <c r="N103" s="1"/>
      <c r="O103" s="1"/>
      <c r="P103" s="1"/>
      <c r="Q103" s="1"/>
      <c r="R103" s="1"/>
    </row>
    <row r="104" spans="1:18" ht="31.6" customHeight="1" x14ac:dyDescent="0.3">
      <c r="A104" s="11">
        <v>92</v>
      </c>
      <c r="B104" s="37" t="s">
        <v>45</v>
      </c>
      <c r="C104" s="16" t="s">
        <v>7</v>
      </c>
      <c r="D104" s="17">
        <f t="shared" ref="D104:E104" si="133">D105+D106+D107</f>
        <v>18107.7</v>
      </c>
      <c r="E104" s="13">
        <f t="shared" si="133"/>
        <v>7163.63</v>
      </c>
      <c r="F104" s="13">
        <f>F105+F106+F107</f>
        <v>7028.3099999999995</v>
      </c>
      <c r="G104" s="17">
        <f t="shared" ref="G104" si="134">G105+G106+G107</f>
        <v>7043.1100000000006</v>
      </c>
      <c r="H104" s="17">
        <f t="shared" ref="H104" si="135">H105+H106+H107</f>
        <v>7058.3099999999995</v>
      </c>
      <c r="I104" s="17">
        <f t="shared" ref="I104" si="136">I105+I106+I107</f>
        <v>6488.5339999999997</v>
      </c>
      <c r="J104" s="17">
        <f t="shared" ref="J104:L104" si="137">J105+J106+J107</f>
        <v>6488.5339999999997</v>
      </c>
      <c r="K104" s="17">
        <f t="shared" si="137"/>
        <v>6488.5339999999997</v>
      </c>
      <c r="L104" s="17">
        <f t="shared" si="137"/>
        <v>6488.5339999999997</v>
      </c>
      <c r="M104" s="17">
        <f t="shared" ref="M104" si="138">M105+M106+M107</f>
        <v>72355.195999999996</v>
      </c>
      <c r="N104" s="1"/>
      <c r="O104" s="1"/>
      <c r="P104" s="1"/>
      <c r="Q104" s="1"/>
      <c r="R104" s="1"/>
    </row>
    <row r="105" spans="1:18" ht="18.350000000000001" x14ac:dyDescent="0.3">
      <c r="A105" s="11">
        <v>93</v>
      </c>
      <c r="B105" s="38"/>
      <c r="C105" s="18" t="s">
        <v>8</v>
      </c>
      <c r="D105" s="19">
        <v>0</v>
      </c>
      <c r="E105" s="15">
        <v>0</v>
      </c>
      <c r="F105" s="15">
        <v>0</v>
      </c>
      <c r="G105" s="19">
        <v>0</v>
      </c>
      <c r="H105" s="19">
        <v>0</v>
      </c>
      <c r="I105" s="19">
        <v>0</v>
      </c>
      <c r="J105" s="19">
        <f>I105</f>
        <v>0</v>
      </c>
      <c r="K105" s="19">
        <f t="shared" ref="K105:L105" si="139">J105</f>
        <v>0</v>
      </c>
      <c r="L105" s="19">
        <f t="shared" si="139"/>
        <v>0</v>
      </c>
      <c r="M105" s="19">
        <f t="shared" ref="M105:M106" si="140">SUM(D105:L105)</f>
        <v>0</v>
      </c>
      <c r="N105" s="1"/>
      <c r="O105" s="1"/>
      <c r="P105" s="1"/>
      <c r="Q105" s="1"/>
      <c r="R105" s="1"/>
    </row>
    <row r="106" spans="1:18" ht="18.350000000000001" x14ac:dyDescent="0.3">
      <c r="A106" s="11">
        <v>94</v>
      </c>
      <c r="B106" s="38"/>
      <c r="C106" s="18" t="s">
        <v>9</v>
      </c>
      <c r="D106" s="19">
        <v>9582.6</v>
      </c>
      <c r="E106" s="15">
        <f>630+352.3+2867.2</f>
        <v>3849.5</v>
      </c>
      <c r="F106" s="15">
        <f>368.2+3082.2</f>
        <v>3450.3999999999996</v>
      </c>
      <c r="G106" s="19">
        <f>383+3205.5</f>
        <v>3588.5</v>
      </c>
      <c r="H106" s="19">
        <f>398.2+3333.7</f>
        <v>3731.8999999999996</v>
      </c>
      <c r="I106" s="19">
        <v>3456.2</v>
      </c>
      <c r="J106" s="19">
        <v>3456.2</v>
      </c>
      <c r="K106" s="19">
        <v>3456.2</v>
      </c>
      <c r="L106" s="19">
        <v>3456.2</v>
      </c>
      <c r="M106" s="19">
        <f t="shared" si="140"/>
        <v>38027.699999999997</v>
      </c>
      <c r="N106" s="1"/>
      <c r="O106" s="1"/>
      <c r="P106" s="1"/>
      <c r="Q106" s="1"/>
      <c r="R106" s="1"/>
    </row>
    <row r="107" spans="1:18" ht="18.350000000000001" x14ac:dyDescent="0.3">
      <c r="A107" s="11">
        <v>95</v>
      </c>
      <c r="B107" s="39"/>
      <c r="C107" s="18" t="s">
        <v>10</v>
      </c>
      <c r="D107" s="19">
        <v>8525.1</v>
      </c>
      <c r="E107" s="15">
        <v>3314.13</v>
      </c>
      <c r="F107" s="15">
        <v>3577.91</v>
      </c>
      <c r="G107" s="19">
        <v>3454.61</v>
      </c>
      <c r="H107" s="19">
        <v>3326.41</v>
      </c>
      <c r="I107" s="19">
        <v>3032.3339999999998</v>
      </c>
      <c r="J107" s="19">
        <v>3032.3339999999998</v>
      </c>
      <c r="K107" s="19">
        <v>3032.3339999999998</v>
      </c>
      <c r="L107" s="19">
        <v>3032.3339999999998</v>
      </c>
      <c r="M107" s="19">
        <f>SUM(D107:L107)</f>
        <v>34327.495999999999</v>
      </c>
      <c r="N107" s="1"/>
      <c r="O107" s="1"/>
      <c r="P107" s="1"/>
      <c r="Q107" s="1"/>
      <c r="R107" s="1"/>
    </row>
    <row r="108" spans="1:18" ht="15.8" customHeight="1" x14ac:dyDescent="0.3">
      <c r="A108" s="11">
        <v>96</v>
      </c>
      <c r="B108" s="28" t="s">
        <v>29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1"/>
      <c r="O108" s="1"/>
      <c r="P108" s="1"/>
      <c r="Q108" s="1"/>
      <c r="R108" s="1"/>
    </row>
    <row r="109" spans="1:18" ht="33.799999999999997" customHeight="1" x14ac:dyDescent="0.3">
      <c r="A109" s="11">
        <v>97</v>
      </c>
      <c r="B109" s="34" t="s">
        <v>36</v>
      </c>
      <c r="C109" s="12" t="s">
        <v>43</v>
      </c>
      <c r="D109" s="13">
        <f t="shared" ref="D109:L112" si="141">D129+D124+D119+D114</f>
        <v>3277.1</v>
      </c>
      <c r="E109" s="13">
        <f t="shared" si="141"/>
        <v>0</v>
      </c>
      <c r="F109" s="13">
        <f t="shared" si="141"/>
        <v>0</v>
      </c>
      <c r="G109" s="13">
        <f t="shared" si="141"/>
        <v>0</v>
      </c>
      <c r="H109" s="13">
        <f t="shared" si="141"/>
        <v>0</v>
      </c>
      <c r="I109" s="13">
        <f t="shared" si="141"/>
        <v>0</v>
      </c>
      <c r="J109" s="13">
        <f t="shared" si="141"/>
        <v>0</v>
      </c>
      <c r="K109" s="13">
        <f t="shared" si="141"/>
        <v>0</v>
      </c>
      <c r="L109" s="13">
        <f t="shared" si="141"/>
        <v>0</v>
      </c>
      <c r="M109" s="13">
        <f>M110+M111+M112</f>
        <v>3277.1</v>
      </c>
      <c r="N109" s="1"/>
      <c r="O109" s="1"/>
      <c r="P109" s="1"/>
      <c r="Q109" s="1"/>
      <c r="R109" s="1"/>
    </row>
    <row r="110" spans="1:18" ht="18.350000000000001" x14ac:dyDescent="0.3">
      <c r="A110" s="11">
        <v>98</v>
      </c>
      <c r="B110" s="35"/>
      <c r="C110" s="14" t="s">
        <v>8</v>
      </c>
      <c r="D110" s="15">
        <f t="shared" si="141"/>
        <v>0</v>
      </c>
      <c r="E110" s="15">
        <f t="shared" si="141"/>
        <v>0</v>
      </c>
      <c r="F110" s="15">
        <f t="shared" si="141"/>
        <v>0</v>
      </c>
      <c r="G110" s="15">
        <f t="shared" si="141"/>
        <v>0</v>
      </c>
      <c r="H110" s="15">
        <f t="shared" si="141"/>
        <v>0</v>
      </c>
      <c r="I110" s="15">
        <f t="shared" si="141"/>
        <v>0</v>
      </c>
      <c r="J110" s="15">
        <f t="shared" si="141"/>
        <v>0</v>
      </c>
      <c r="K110" s="15">
        <f t="shared" si="141"/>
        <v>0</v>
      </c>
      <c r="L110" s="15">
        <f t="shared" si="141"/>
        <v>0</v>
      </c>
      <c r="M110" s="15">
        <f t="shared" ref="M110:M111" si="142">SUM(D110:L110)</f>
        <v>0</v>
      </c>
      <c r="N110" s="1"/>
      <c r="O110" s="1"/>
      <c r="P110" s="1"/>
      <c r="Q110" s="1"/>
      <c r="R110" s="1"/>
    </row>
    <row r="111" spans="1:18" ht="18.350000000000001" x14ac:dyDescent="0.3">
      <c r="A111" s="11">
        <v>99</v>
      </c>
      <c r="B111" s="35"/>
      <c r="C111" s="14" t="s">
        <v>9</v>
      </c>
      <c r="D111" s="15">
        <f t="shared" si="141"/>
        <v>0</v>
      </c>
      <c r="E111" s="15">
        <f t="shared" si="141"/>
        <v>0</v>
      </c>
      <c r="F111" s="15">
        <f t="shared" si="141"/>
        <v>0</v>
      </c>
      <c r="G111" s="15">
        <f t="shared" si="141"/>
        <v>0</v>
      </c>
      <c r="H111" s="15">
        <f t="shared" si="141"/>
        <v>0</v>
      </c>
      <c r="I111" s="15">
        <f t="shared" si="141"/>
        <v>0</v>
      </c>
      <c r="J111" s="15">
        <f t="shared" si="141"/>
        <v>0</v>
      </c>
      <c r="K111" s="15">
        <f t="shared" si="141"/>
        <v>0</v>
      </c>
      <c r="L111" s="15">
        <f t="shared" si="141"/>
        <v>0</v>
      </c>
      <c r="M111" s="15">
        <f t="shared" si="142"/>
        <v>0</v>
      </c>
      <c r="N111" s="1"/>
      <c r="O111" s="1"/>
      <c r="P111" s="1"/>
      <c r="Q111" s="1"/>
      <c r="R111" s="1"/>
    </row>
    <row r="112" spans="1:18" ht="18.350000000000001" x14ac:dyDescent="0.3">
      <c r="A112" s="11">
        <v>100</v>
      </c>
      <c r="B112" s="36"/>
      <c r="C112" s="14" t="s">
        <v>10</v>
      </c>
      <c r="D112" s="15">
        <f>D132+D127+D122+D117</f>
        <v>3277.1</v>
      </c>
      <c r="E112" s="15">
        <f t="shared" si="141"/>
        <v>0</v>
      </c>
      <c r="F112" s="15">
        <f t="shared" si="141"/>
        <v>0</v>
      </c>
      <c r="G112" s="15">
        <f t="shared" si="141"/>
        <v>0</v>
      </c>
      <c r="H112" s="15">
        <f t="shared" si="141"/>
        <v>0</v>
      </c>
      <c r="I112" s="15">
        <f t="shared" si="141"/>
        <v>0</v>
      </c>
      <c r="J112" s="15">
        <f t="shared" si="141"/>
        <v>0</v>
      </c>
      <c r="K112" s="15">
        <f t="shared" ref="K112:L112" si="143">K132+K127+K122+K117</f>
        <v>0</v>
      </c>
      <c r="L112" s="15">
        <f t="shared" si="143"/>
        <v>0</v>
      </c>
      <c r="M112" s="15">
        <f>SUM(D112:L112)</f>
        <v>3277.1</v>
      </c>
      <c r="N112" s="1"/>
      <c r="O112" s="1"/>
      <c r="P112" s="1"/>
      <c r="Q112" s="1"/>
      <c r="R112" s="1"/>
    </row>
    <row r="113" spans="1:18" ht="18.350000000000001" x14ac:dyDescent="0.3">
      <c r="A113" s="11">
        <v>101</v>
      </c>
      <c r="B113" s="25" t="s">
        <v>30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7"/>
      <c r="N113" s="1"/>
      <c r="O113" s="1"/>
      <c r="P113" s="1"/>
      <c r="Q113" s="1"/>
      <c r="R113" s="1"/>
    </row>
    <row r="114" spans="1:18" ht="31.6" customHeight="1" x14ac:dyDescent="0.3">
      <c r="A114" s="11">
        <v>102</v>
      </c>
      <c r="B114" s="31" t="s">
        <v>36</v>
      </c>
      <c r="C114" s="20" t="s">
        <v>7</v>
      </c>
      <c r="D114" s="13">
        <f t="shared" ref="D114" si="144">D115+D116+D117</f>
        <v>270</v>
      </c>
      <c r="E114" s="13">
        <f t="shared" ref="E114" si="145">E115+E116+E117</f>
        <v>0</v>
      </c>
      <c r="F114" s="13">
        <f>F115+F116+F117</f>
        <v>0</v>
      </c>
      <c r="G114" s="13">
        <f t="shared" ref="G114" si="146">G115+G116+G117</f>
        <v>0</v>
      </c>
      <c r="H114" s="13">
        <f t="shared" ref="H114" si="147">H115+H116+H117</f>
        <v>0</v>
      </c>
      <c r="I114" s="13">
        <f t="shared" ref="I114" si="148">I115+I116+I117</f>
        <v>0</v>
      </c>
      <c r="J114" s="13">
        <f t="shared" ref="J114:L114" si="149">J115+J116+J117</f>
        <v>0</v>
      </c>
      <c r="K114" s="13">
        <f t="shared" si="149"/>
        <v>0</v>
      </c>
      <c r="L114" s="13">
        <f t="shared" si="149"/>
        <v>0</v>
      </c>
      <c r="M114" s="13">
        <f t="shared" ref="M114" si="150">M115+M116+M117</f>
        <v>270</v>
      </c>
      <c r="N114" s="1"/>
      <c r="O114" s="1"/>
      <c r="P114" s="1"/>
      <c r="Q114" s="1"/>
      <c r="R114" s="1"/>
    </row>
    <row r="115" spans="1:18" ht="18.350000000000001" x14ac:dyDescent="0.3">
      <c r="A115" s="11">
        <v>103</v>
      </c>
      <c r="B115" s="32"/>
      <c r="C115" s="14" t="s">
        <v>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f>I115</f>
        <v>0</v>
      </c>
      <c r="K115" s="15">
        <f t="shared" ref="K115:L117" si="151">J115</f>
        <v>0</v>
      </c>
      <c r="L115" s="15">
        <f t="shared" si="151"/>
        <v>0</v>
      </c>
      <c r="M115" s="15">
        <f>J115*6+I115+H115+G115+F115+E115+D115</f>
        <v>0</v>
      </c>
      <c r="N115" s="1"/>
      <c r="O115" s="1"/>
      <c r="P115" s="1"/>
      <c r="Q115" s="1"/>
      <c r="R115" s="1"/>
    </row>
    <row r="116" spans="1:18" ht="18.350000000000001" x14ac:dyDescent="0.3">
      <c r="A116" s="11">
        <v>104</v>
      </c>
      <c r="B116" s="32"/>
      <c r="C116" s="14" t="s">
        <v>9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f t="shared" ref="J116" si="152">I116</f>
        <v>0</v>
      </c>
      <c r="K116" s="15">
        <f t="shared" si="151"/>
        <v>0</v>
      </c>
      <c r="L116" s="15">
        <f t="shared" si="151"/>
        <v>0</v>
      </c>
      <c r="M116" s="15">
        <f t="shared" ref="M116" si="153">J116*6+I116+H116+G116+F116+E116+D116</f>
        <v>0</v>
      </c>
      <c r="N116" s="1"/>
      <c r="O116" s="1"/>
      <c r="P116" s="1"/>
      <c r="Q116" s="1"/>
      <c r="R116" s="1"/>
    </row>
    <row r="117" spans="1:18" ht="18.350000000000001" x14ac:dyDescent="0.3">
      <c r="A117" s="11">
        <v>105</v>
      </c>
      <c r="B117" s="33"/>
      <c r="C117" s="14" t="s">
        <v>10</v>
      </c>
      <c r="D117" s="15">
        <v>270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f t="shared" ref="J117" si="154">I117</f>
        <v>0</v>
      </c>
      <c r="K117" s="15">
        <f t="shared" si="151"/>
        <v>0</v>
      </c>
      <c r="L117" s="15">
        <f t="shared" si="151"/>
        <v>0</v>
      </c>
      <c r="M117" s="15">
        <f>SUM(D117:L117)</f>
        <v>270</v>
      </c>
      <c r="N117" s="1"/>
      <c r="O117" s="1"/>
      <c r="P117" s="1"/>
      <c r="Q117" s="1"/>
      <c r="R117" s="1"/>
    </row>
    <row r="118" spans="1:18" ht="18.350000000000001" x14ac:dyDescent="0.3">
      <c r="A118" s="11">
        <v>106</v>
      </c>
      <c r="B118" s="25" t="s">
        <v>31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7"/>
      <c r="N118" s="1"/>
      <c r="O118" s="1"/>
      <c r="P118" s="1"/>
      <c r="Q118" s="1"/>
      <c r="R118" s="1"/>
    </row>
    <row r="119" spans="1:18" ht="31.6" customHeight="1" x14ac:dyDescent="0.3">
      <c r="A119" s="11">
        <v>107</v>
      </c>
      <c r="B119" s="31" t="s">
        <v>36</v>
      </c>
      <c r="C119" s="20" t="s">
        <v>7</v>
      </c>
      <c r="D119" s="13">
        <f t="shared" ref="D119:E119" si="155">D120+D121+D122</f>
        <v>156</v>
      </c>
      <c r="E119" s="13">
        <f t="shared" si="155"/>
        <v>0</v>
      </c>
      <c r="F119" s="13">
        <f>F120+F121+F122</f>
        <v>0</v>
      </c>
      <c r="G119" s="13">
        <f t="shared" ref="G119:M119" si="156">G120+G121+G122</f>
        <v>0</v>
      </c>
      <c r="H119" s="13">
        <f t="shared" si="156"/>
        <v>0</v>
      </c>
      <c r="I119" s="13">
        <f t="shared" si="156"/>
        <v>0</v>
      </c>
      <c r="J119" s="13">
        <f t="shared" si="156"/>
        <v>0</v>
      </c>
      <c r="K119" s="13">
        <f t="shared" si="156"/>
        <v>0</v>
      </c>
      <c r="L119" s="13">
        <f t="shared" si="156"/>
        <v>0</v>
      </c>
      <c r="M119" s="13">
        <f t="shared" si="156"/>
        <v>156</v>
      </c>
      <c r="N119" s="1"/>
      <c r="O119" s="1"/>
      <c r="P119" s="1"/>
      <c r="Q119" s="1"/>
      <c r="R119" s="1"/>
    </row>
    <row r="120" spans="1:18" ht="18.350000000000001" x14ac:dyDescent="0.3">
      <c r="A120" s="11">
        <v>108</v>
      </c>
      <c r="B120" s="32"/>
      <c r="C120" s="14" t="s">
        <v>8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f>I120</f>
        <v>0</v>
      </c>
      <c r="K120" s="15">
        <f t="shared" ref="K120:L122" si="157">J120</f>
        <v>0</v>
      </c>
      <c r="L120" s="15">
        <f t="shared" si="157"/>
        <v>0</v>
      </c>
      <c r="M120" s="15">
        <f>J120*6+I120+H120+G120+F120+E120+D120</f>
        <v>0</v>
      </c>
      <c r="N120" s="1"/>
      <c r="O120" s="1"/>
      <c r="P120" s="1"/>
      <c r="Q120" s="1"/>
      <c r="R120" s="1"/>
    </row>
    <row r="121" spans="1:18" ht="18.350000000000001" x14ac:dyDescent="0.3">
      <c r="A121" s="11">
        <v>109</v>
      </c>
      <c r="B121" s="32"/>
      <c r="C121" s="14" t="s">
        <v>9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f t="shared" ref="J121" si="158">I121</f>
        <v>0</v>
      </c>
      <c r="K121" s="15">
        <f t="shared" si="157"/>
        <v>0</v>
      </c>
      <c r="L121" s="15">
        <f t="shared" si="157"/>
        <v>0</v>
      </c>
      <c r="M121" s="15">
        <f t="shared" ref="M121" si="159">J121*6+I121+H121+G121+F121+E121+D121</f>
        <v>0</v>
      </c>
      <c r="N121" s="1"/>
      <c r="O121" s="1"/>
      <c r="P121" s="1"/>
      <c r="Q121" s="1"/>
      <c r="R121" s="1"/>
    </row>
    <row r="122" spans="1:18" ht="18.350000000000001" x14ac:dyDescent="0.3">
      <c r="A122" s="11">
        <v>110</v>
      </c>
      <c r="B122" s="33"/>
      <c r="C122" s="14" t="s">
        <v>10</v>
      </c>
      <c r="D122" s="15">
        <v>156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f t="shared" ref="J122" si="160">I122</f>
        <v>0</v>
      </c>
      <c r="K122" s="15">
        <f t="shared" si="157"/>
        <v>0</v>
      </c>
      <c r="L122" s="15">
        <f t="shared" si="157"/>
        <v>0</v>
      </c>
      <c r="M122" s="15">
        <f>SUM(D122:L122)</f>
        <v>156</v>
      </c>
      <c r="N122" s="1"/>
      <c r="O122" s="1"/>
      <c r="P122" s="1"/>
      <c r="Q122" s="1"/>
      <c r="R122" s="1"/>
    </row>
    <row r="123" spans="1:18" ht="18.350000000000001" x14ac:dyDescent="0.3">
      <c r="A123" s="11">
        <v>111</v>
      </c>
      <c r="B123" s="25" t="s">
        <v>32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7"/>
      <c r="N123" s="1"/>
      <c r="O123" s="1"/>
      <c r="P123" s="1"/>
      <c r="Q123" s="1"/>
      <c r="R123" s="1"/>
    </row>
    <row r="124" spans="1:18" ht="31.6" customHeight="1" x14ac:dyDescent="0.3">
      <c r="A124" s="11">
        <v>112</v>
      </c>
      <c r="B124" s="31" t="s">
        <v>36</v>
      </c>
      <c r="C124" s="20" t="s">
        <v>7</v>
      </c>
      <c r="D124" s="13">
        <f t="shared" ref="D124:E124" si="161">D125+D126+D127</f>
        <v>230</v>
      </c>
      <c r="E124" s="13">
        <f t="shared" si="161"/>
        <v>0</v>
      </c>
      <c r="F124" s="13">
        <f>F125+F126+F127</f>
        <v>0</v>
      </c>
      <c r="G124" s="13">
        <f t="shared" ref="G124:M124" si="162">G125+G126+G127</f>
        <v>0</v>
      </c>
      <c r="H124" s="13">
        <f t="shared" si="162"/>
        <v>0</v>
      </c>
      <c r="I124" s="13">
        <f t="shared" si="162"/>
        <v>0</v>
      </c>
      <c r="J124" s="13">
        <f t="shared" si="162"/>
        <v>0</v>
      </c>
      <c r="K124" s="13">
        <f t="shared" ref="K124:L124" si="163">K125+K126+K127</f>
        <v>0</v>
      </c>
      <c r="L124" s="13">
        <f t="shared" si="163"/>
        <v>0</v>
      </c>
      <c r="M124" s="13">
        <f t="shared" si="162"/>
        <v>230</v>
      </c>
      <c r="N124" s="1"/>
      <c r="O124" s="1"/>
      <c r="P124" s="1"/>
      <c r="Q124" s="1"/>
      <c r="R124" s="1"/>
    </row>
    <row r="125" spans="1:18" ht="18.350000000000001" x14ac:dyDescent="0.3">
      <c r="A125" s="11">
        <v>113</v>
      </c>
      <c r="B125" s="32"/>
      <c r="C125" s="14" t="s">
        <v>8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f>I125</f>
        <v>0</v>
      </c>
      <c r="K125" s="15">
        <f t="shared" ref="K125:L127" si="164">J125</f>
        <v>0</v>
      </c>
      <c r="L125" s="15">
        <f t="shared" si="164"/>
        <v>0</v>
      </c>
      <c r="M125" s="15">
        <f>J125*6+I125+H125+G125+F125+E125+D125</f>
        <v>0</v>
      </c>
      <c r="N125" s="1"/>
      <c r="O125" s="1"/>
      <c r="P125" s="1"/>
      <c r="Q125" s="1"/>
      <c r="R125" s="1"/>
    </row>
    <row r="126" spans="1:18" ht="18.350000000000001" x14ac:dyDescent="0.3">
      <c r="A126" s="11">
        <v>114</v>
      </c>
      <c r="B126" s="32"/>
      <c r="C126" s="14" t="s">
        <v>9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f t="shared" ref="J126" si="165">I126</f>
        <v>0</v>
      </c>
      <c r="K126" s="15">
        <f t="shared" si="164"/>
        <v>0</v>
      </c>
      <c r="L126" s="15">
        <f t="shared" si="164"/>
        <v>0</v>
      </c>
      <c r="M126" s="15">
        <f t="shared" ref="M126" si="166">J126*6+I126+H126+G126+F126+E126+D126</f>
        <v>0</v>
      </c>
      <c r="N126" s="1"/>
      <c r="O126" s="1"/>
      <c r="P126" s="1"/>
      <c r="Q126" s="1"/>
      <c r="R126" s="1"/>
    </row>
    <row r="127" spans="1:18" ht="18.350000000000001" x14ac:dyDescent="0.3">
      <c r="A127" s="11">
        <v>115</v>
      </c>
      <c r="B127" s="33"/>
      <c r="C127" s="14" t="s">
        <v>10</v>
      </c>
      <c r="D127" s="15">
        <v>230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f t="shared" ref="J127" si="167">I127</f>
        <v>0</v>
      </c>
      <c r="K127" s="15">
        <f t="shared" si="164"/>
        <v>0</v>
      </c>
      <c r="L127" s="15">
        <f t="shared" si="164"/>
        <v>0</v>
      </c>
      <c r="M127" s="15">
        <f>SUM(D127:L127)</f>
        <v>230</v>
      </c>
      <c r="N127" s="1"/>
      <c r="O127" s="1"/>
      <c r="P127" s="1"/>
      <c r="Q127" s="1"/>
      <c r="R127" s="1"/>
    </row>
    <row r="128" spans="1:18" ht="18.350000000000001" x14ac:dyDescent="0.3">
      <c r="A128" s="11">
        <v>116</v>
      </c>
      <c r="B128" s="25" t="s">
        <v>33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7"/>
      <c r="N128" s="1"/>
      <c r="O128" s="1"/>
      <c r="P128" s="1"/>
      <c r="Q128" s="1"/>
      <c r="R128" s="1"/>
    </row>
    <row r="129" spans="1:18" ht="31.6" customHeight="1" x14ac:dyDescent="0.3">
      <c r="A129" s="11">
        <v>117</v>
      </c>
      <c r="B129" s="31" t="s">
        <v>36</v>
      </c>
      <c r="C129" s="20" t="s">
        <v>7</v>
      </c>
      <c r="D129" s="13">
        <f t="shared" ref="D129:E129" si="168">D130+D131+D132</f>
        <v>2621.1</v>
      </c>
      <c r="E129" s="13">
        <f t="shared" si="168"/>
        <v>0</v>
      </c>
      <c r="F129" s="13">
        <f>F130+F131+F132</f>
        <v>0</v>
      </c>
      <c r="G129" s="13">
        <f t="shared" ref="G129:M129" si="169">G130+G131+G132</f>
        <v>0</v>
      </c>
      <c r="H129" s="13">
        <f t="shared" si="169"/>
        <v>0</v>
      </c>
      <c r="I129" s="13">
        <f t="shared" si="169"/>
        <v>0</v>
      </c>
      <c r="J129" s="13">
        <f t="shared" si="169"/>
        <v>0</v>
      </c>
      <c r="K129" s="13">
        <f t="shared" ref="K129:L129" si="170">K130+K131+K132</f>
        <v>0</v>
      </c>
      <c r="L129" s="13">
        <f t="shared" si="170"/>
        <v>0</v>
      </c>
      <c r="M129" s="13">
        <f t="shared" si="169"/>
        <v>2621.1</v>
      </c>
      <c r="N129" s="1"/>
      <c r="O129" s="1"/>
      <c r="P129" s="1"/>
      <c r="Q129" s="1"/>
      <c r="R129" s="1"/>
    </row>
    <row r="130" spans="1:18" ht="18.350000000000001" x14ac:dyDescent="0.3">
      <c r="A130" s="11">
        <v>118</v>
      </c>
      <c r="B130" s="32"/>
      <c r="C130" s="14" t="s">
        <v>8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f>I130</f>
        <v>0</v>
      </c>
      <c r="K130" s="15">
        <f t="shared" ref="K130:L132" si="171">J130</f>
        <v>0</v>
      </c>
      <c r="L130" s="15">
        <f t="shared" si="171"/>
        <v>0</v>
      </c>
      <c r="M130" s="15">
        <f>J130*6+I130+H130+G130+F130+E130+D130</f>
        <v>0</v>
      </c>
      <c r="N130" s="1"/>
      <c r="O130" s="1"/>
      <c r="P130" s="1"/>
      <c r="Q130" s="1"/>
      <c r="R130" s="1"/>
    </row>
    <row r="131" spans="1:18" ht="18.350000000000001" x14ac:dyDescent="0.3">
      <c r="A131" s="11">
        <v>119</v>
      </c>
      <c r="B131" s="32"/>
      <c r="C131" s="14" t="s">
        <v>9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f t="shared" ref="J131" si="172">I131</f>
        <v>0</v>
      </c>
      <c r="K131" s="15">
        <f t="shared" si="171"/>
        <v>0</v>
      </c>
      <c r="L131" s="15">
        <f t="shared" si="171"/>
        <v>0</v>
      </c>
      <c r="M131" s="15">
        <f t="shared" ref="M131" si="173">J131*6+I131+H131+G131+F131+E131+D131</f>
        <v>0</v>
      </c>
      <c r="N131" s="1"/>
      <c r="O131" s="1"/>
      <c r="P131" s="1"/>
      <c r="Q131" s="1"/>
      <c r="R131" s="1"/>
    </row>
    <row r="132" spans="1:18" ht="18.350000000000001" x14ac:dyDescent="0.3">
      <c r="A132" s="11">
        <v>120</v>
      </c>
      <c r="B132" s="33"/>
      <c r="C132" s="14" t="s">
        <v>10</v>
      </c>
      <c r="D132" s="15">
        <v>2621.1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f t="shared" ref="J132" si="174">I132</f>
        <v>0</v>
      </c>
      <c r="K132" s="15">
        <f t="shared" si="171"/>
        <v>0</v>
      </c>
      <c r="L132" s="15">
        <f t="shared" si="171"/>
        <v>0</v>
      </c>
      <c r="M132" s="15">
        <f>SUM(D132:L132)</f>
        <v>2621.1</v>
      </c>
      <c r="N132" s="1"/>
      <c r="O132" s="1"/>
      <c r="P132" s="1"/>
      <c r="Q132" s="1"/>
      <c r="R132" s="1"/>
    </row>
    <row r="133" spans="1:18" ht="15.8" customHeight="1" x14ac:dyDescent="0.3">
      <c r="A133" s="11">
        <v>121</v>
      </c>
      <c r="B133" s="28" t="s">
        <v>47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1"/>
      <c r="O133" s="1"/>
      <c r="P133" s="1"/>
      <c r="Q133" s="1"/>
      <c r="R133" s="1"/>
    </row>
    <row r="134" spans="1:18" ht="33.799999999999997" customHeight="1" x14ac:dyDescent="0.3">
      <c r="A134" s="11">
        <v>122</v>
      </c>
      <c r="B134" s="34" t="s">
        <v>36</v>
      </c>
      <c r="C134" s="12" t="s">
        <v>43</v>
      </c>
      <c r="D134" s="15">
        <f t="shared" ref="D134:L136" si="175">D154+D149+D144+D139+D159+D164</f>
        <v>0</v>
      </c>
      <c r="E134" s="13">
        <f t="shared" ref="E134:L134" si="176">E154+E149+E144+E139+E159+E164</f>
        <v>356.39</v>
      </c>
      <c r="F134" s="13">
        <f t="shared" si="176"/>
        <v>356.5</v>
      </c>
      <c r="G134" s="13">
        <f t="shared" si="176"/>
        <v>384.5</v>
      </c>
      <c r="H134" s="13">
        <f t="shared" si="176"/>
        <v>396.5</v>
      </c>
      <c r="I134" s="13">
        <f t="shared" si="176"/>
        <v>408</v>
      </c>
      <c r="J134" s="13">
        <f t="shared" si="176"/>
        <v>415</v>
      </c>
      <c r="K134" s="13">
        <f t="shared" si="176"/>
        <v>445</v>
      </c>
      <c r="L134" s="13">
        <f t="shared" si="176"/>
        <v>445</v>
      </c>
      <c r="M134" s="13">
        <f>M135+M136+M137</f>
        <v>3206.89</v>
      </c>
      <c r="N134" s="1"/>
      <c r="O134" s="1"/>
      <c r="P134" s="1"/>
      <c r="Q134" s="1"/>
      <c r="R134" s="1"/>
    </row>
    <row r="135" spans="1:18" ht="18.350000000000001" x14ac:dyDescent="0.3">
      <c r="A135" s="11">
        <v>123</v>
      </c>
      <c r="B135" s="35"/>
      <c r="C135" s="14" t="s">
        <v>8</v>
      </c>
      <c r="D135" s="15">
        <f t="shared" si="175"/>
        <v>0</v>
      </c>
      <c r="E135" s="15">
        <f t="shared" si="175"/>
        <v>0</v>
      </c>
      <c r="F135" s="15">
        <f t="shared" si="175"/>
        <v>0</v>
      </c>
      <c r="G135" s="15">
        <f t="shared" si="175"/>
        <v>0</v>
      </c>
      <c r="H135" s="15">
        <f t="shared" si="175"/>
        <v>0</v>
      </c>
      <c r="I135" s="15">
        <f t="shared" si="175"/>
        <v>0</v>
      </c>
      <c r="J135" s="15">
        <f t="shared" si="175"/>
        <v>0</v>
      </c>
      <c r="K135" s="15">
        <f t="shared" si="175"/>
        <v>0</v>
      </c>
      <c r="L135" s="15">
        <f t="shared" si="175"/>
        <v>0</v>
      </c>
      <c r="M135" s="15">
        <f t="shared" ref="M135:M136" si="177">SUM(D135:L135)</f>
        <v>0</v>
      </c>
      <c r="N135" s="1"/>
      <c r="O135" s="1"/>
      <c r="P135" s="1"/>
      <c r="Q135" s="1"/>
      <c r="R135" s="1"/>
    </row>
    <row r="136" spans="1:18" ht="18.350000000000001" x14ac:dyDescent="0.3">
      <c r="A136" s="11">
        <v>124</v>
      </c>
      <c r="B136" s="35"/>
      <c r="C136" s="14" t="s">
        <v>9</v>
      </c>
      <c r="D136" s="15">
        <f t="shared" si="175"/>
        <v>0</v>
      </c>
      <c r="E136" s="15">
        <f t="shared" si="175"/>
        <v>0</v>
      </c>
      <c r="F136" s="15">
        <f t="shared" si="175"/>
        <v>0</v>
      </c>
      <c r="G136" s="15">
        <f t="shared" si="175"/>
        <v>0</v>
      </c>
      <c r="H136" s="15">
        <f t="shared" si="175"/>
        <v>0</v>
      </c>
      <c r="I136" s="15">
        <f t="shared" si="175"/>
        <v>0</v>
      </c>
      <c r="J136" s="15">
        <f t="shared" si="175"/>
        <v>0</v>
      </c>
      <c r="K136" s="15">
        <f t="shared" si="175"/>
        <v>0</v>
      </c>
      <c r="L136" s="15">
        <f t="shared" si="175"/>
        <v>0</v>
      </c>
      <c r="M136" s="15">
        <f t="shared" si="177"/>
        <v>0</v>
      </c>
      <c r="N136" s="1"/>
      <c r="O136" s="1"/>
      <c r="P136" s="1"/>
      <c r="Q136" s="1"/>
      <c r="R136" s="1"/>
    </row>
    <row r="137" spans="1:18" ht="18.350000000000001" x14ac:dyDescent="0.3">
      <c r="A137" s="11">
        <v>125</v>
      </c>
      <c r="B137" s="36"/>
      <c r="C137" s="14" t="s">
        <v>10</v>
      </c>
      <c r="D137" s="15">
        <f t="shared" ref="D137:L137" si="178">D157+D152+D147+D142+D162+D167</f>
        <v>0</v>
      </c>
      <c r="E137" s="15">
        <f t="shared" si="178"/>
        <v>356.39</v>
      </c>
      <c r="F137" s="15">
        <f t="shared" si="178"/>
        <v>356.5</v>
      </c>
      <c r="G137" s="15">
        <f t="shared" si="178"/>
        <v>384.5</v>
      </c>
      <c r="H137" s="15">
        <f t="shared" si="178"/>
        <v>396.5</v>
      </c>
      <c r="I137" s="15">
        <f t="shared" si="178"/>
        <v>408</v>
      </c>
      <c r="J137" s="15">
        <f t="shared" si="178"/>
        <v>415</v>
      </c>
      <c r="K137" s="15">
        <f t="shared" si="178"/>
        <v>445</v>
      </c>
      <c r="L137" s="15">
        <f t="shared" si="178"/>
        <v>445</v>
      </c>
      <c r="M137" s="15">
        <f>SUM(D137:L137)</f>
        <v>3206.89</v>
      </c>
      <c r="N137" s="1"/>
      <c r="O137" s="1"/>
      <c r="P137" s="1"/>
      <c r="Q137" s="1"/>
      <c r="R137" s="1"/>
    </row>
    <row r="138" spans="1:18" ht="18.350000000000001" x14ac:dyDescent="0.3">
      <c r="A138" s="11">
        <v>126</v>
      </c>
      <c r="B138" s="25" t="s">
        <v>48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7"/>
      <c r="N138" s="1"/>
      <c r="O138" s="1"/>
      <c r="P138" s="1"/>
      <c r="Q138" s="1"/>
      <c r="R138" s="1"/>
    </row>
    <row r="139" spans="1:18" ht="31.6" customHeight="1" x14ac:dyDescent="0.3">
      <c r="A139" s="11">
        <v>127</v>
      </c>
      <c r="B139" s="31" t="s">
        <v>36</v>
      </c>
      <c r="C139" s="20" t="s">
        <v>7</v>
      </c>
      <c r="D139" s="13">
        <f t="shared" ref="D139:E139" si="179">D140+D141+D142</f>
        <v>0</v>
      </c>
      <c r="E139" s="13">
        <f t="shared" si="179"/>
        <v>64.89</v>
      </c>
      <c r="F139" s="13">
        <f>F140+F141+F142</f>
        <v>65</v>
      </c>
      <c r="G139" s="13">
        <f>G140+G141+G142</f>
        <v>65</v>
      </c>
      <c r="H139" s="13">
        <f t="shared" ref="H139:M139" si="180">H140+H141+H142</f>
        <v>71</v>
      </c>
      <c r="I139" s="13">
        <f t="shared" si="180"/>
        <v>51</v>
      </c>
      <c r="J139" s="13">
        <f t="shared" si="180"/>
        <v>53</v>
      </c>
      <c r="K139" s="13">
        <f t="shared" si="180"/>
        <v>59</v>
      </c>
      <c r="L139" s="13">
        <f t="shared" si="180"/>
        <v>59</v>
      </c>
      <c r="M139" s="13">
        <f t="shared" si="180"/>
        <v>487.89</v>
      </c>
      <c r="N139" s="1"/>
      <c r="O139" s="1"/>
      <c r="P139" s="1"/>
      <c r="Q139" s="1"/>
      <c r="R139" s="1"/>
    </row>
    <row r="140" spans="1:18" ht="18.350000000000001" x14ac:dyDescent="0.3">
      <c r="A140" s="11">
        <v>128</v>
      </c>
      <c r="B140" s="32"/>
      <c r="C140" s="14" t="s">
        <v>8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f>I140</f>
        <v>0</v>
      </c>
      <c r="K140" s="15">
        <f t="shared" ref="K140:L140" si="181">J140</f>
        <v>0</v>
      </c>
      <c r="L140" s="15">
        <f t="shared" si="181"/>
        <v>0</v>
      </c>
      <c r="M140" s="15">
        <f>J140*6+I140+H140+G140+F140+E140+D140</f>
        <v>0</v>
      </c>
      <c r="N140" s="1"/>
      <c r="O140" s="1"/>
      <c r="P140" s="1"/>
      <c r="Q140" s="1"/>
      <c r="R140" s="1"/>
    </row>
    <row r="141" spans="1:18" ht="18.350000000000001" x14ac:dyDescent="0.3">
      <c r="A141" s="11">
        <v>129</v>
      </c>
      <c r="B141" s="32"/>
      <c r="C141" s="14" t="s">
        <v>9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f t="shared" ref="J141:L141" si="182">I141</f>
        <v>0</v>
      </c>
      <c r="K141" s="15">
        <f t="shared" si="182"/>
        <v>0</v>
      </c>
      <c r="L141" s="15">
        <f t="shared" si="182"/>
        <v>0</v>
      </c>
      <c r="M141" s="15">
        <f t="shared" ref="M141" si="183">J141*6+I141+H141+G141+F141+E141+D141</f>
        <v>0</v>
      </c>
      <c r="N141" s="1"/>
      <c r="O141" s="1"/>
      <c r="P141" s="1"/>
      <c r="Q141" s="1"/>
      <c r="R141" s="1"/>
    </row>
    <row r="142" spans="1:18" ht="18.350000000000001" x14ac:dyDescent="0.3">
      <c r="A142" s="11">
        <v>130</v>
      </c>
      <c r="B142" s="33"/>
      <c r="C142" s="14" t="s">
        <v>10</v>
      </c>
      <c r="D142" s="15">
        <v>0</v>
      </c>
      <c r="E142" s="15">
        <v>64.89</v>
      </c>
      <c r="F142" s="15">
        <v>65</v>
      </c>
      <c r="G142" s="15">
        <v>65</v>
      </c>
      <c r="H142" s="15">
        <v>71</v>
      </c>
      <c r="I142" s="15">
        <v>51</v>
      </c>
      <c r="J142" s="15">
        <v>53</v>
      </c>
      <c r="K142" s="15">
        <v>59</v>
      </c>
      <c r="L142" s="15">
        <v>59</v>
      </c>
      <c r="M142" s="15">
        <f>SUM(D142:L142)</f>
        <v>487.89</v>
      </c>
      <c r="N142" s="1"/>
      <c r="O142" s="1"/>
      <c r="P142" s="1"/>
      <c r="Q142" s="1"/>
      <c r="R142" s="1"/>
    </row>
    <row r="143" spans="1:18" ht="18.350000000000001" x14ac:dyDescent="0.3">
      <c r="A143" s="11">
        <v>131</v>
      </c>
      <c r="B143" s="25" t="s">
        <v>49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7"/>
      <c r="N143" s="1"/>
      <c r="O143" s="1"/>
      <c r="P143" s="1"/>
      <c r="Q143" s="1"/>
      <c r="R143" s="1"/>
    </row>
    <row r="144" spans="1:18" ht="31.6" customHeight="1" x14ac:dyDescent="0.3">
      <c r="A144" s="11">
        <v>132</v>
      </c>
      <c r="B144" s="31" t="s">
        <v>36</v>
      </c>
      <c r="C144" s="20" t="s">
        <v>7</v>
      </c>
      <c r="D144" s="13">
        <f t="shared" ref="D144:E144" si="184">D145+D146+D147</f>
        <v>0</v>
      </c>
      <c r="E144" s="13">
        <f t="shared" si="184"/>
        <v>26</v>
      </c>
      <c r="F144" s="13">
        <f>F145+F146+F147</f>
        <v>26</v>
      </c>
      <c r="G144" s="13">
        <f t="shared" ref="G144:M144" si="185">G145+G146+G147</f>
        <v>30</v>
      </c>
      <c r="H144" s="13">
        <f t="shared" si="185"/>
        <v>32</v>
      </c>
      <c r="I144" s="13">
        <f t="shared" si="185"/>
        <v>36</v>
      </c>
      <c r="J144" s="13">
        <f t="shared" si="185"/>
        <v>36</v>
      </c>
      <c r="K144" s="13">
        <f t="shared" si="185"/>
        <v>41</v>
      </c>
      <c r="L144" s="13">
        <f t="shared" si="185"/>
        <v>41</v>
      </c>
      <c r="M144" s="13">
        <f t="shared" si="185"/>
        <v>268</v>
      </c>
      <c r="N144" s="1"/>
      <c r="O144" s="1"/>
      <c r="P144" s="1"/>
      <c r="Q144" s="1"/>
      <c r="R144" s="1"/>
    </row>
    <row r="145" spans="1:18" ht="18.350000000000001" x14ac:dyDescent="0.3">
      <c r="A145" s="11">
        <v>133</v>
      </c>
      <c r="B145" s="32"/>
      <c r="C145" s="14" t="s">
        <v>8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f>I145</f>
        <v>0</v>
      </c>
      <c r="K145" s="15">
        <f t="shared" ref="K145:L145" si="186">J145</f>
        <v>0</v>
      </c>
      <c r="L145" s="15">
        <f t="shared" si="186"/>
        <v>0</v>
      </c>
      <c r="M145" s="15">
        <f>J145*6+I145+H145+G145+F145+E145+D145</f>
        <v>0</v>
      </c>
      <c r="N145" s="1"/>
      <c r="O145" s="1"/>
      <c r="P145" s="1"/>
      <c r="Q145" s="1"/>
      <c r="R145" s="1"/>
    </row>
    <row r="146" spans="1:18" ht="18.350000000000001" x14ac:dyDescent="0.3">
      <c r="A146" s="11">
        <v>134</v>
      </c>
      <c r="B146" s="32"/>
      <c r="C146" s="14" t="s">
        <v>9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f t="shared" ref="J146:L146" si="187">I146</f>
        <v>0</v>
      </c>
      <c r="K146" s="15">
        <f t="shared" si="187"/>
        <v>0</v>
      </c>
      <c r="L146" s="15">
        <f t="shared" si="187"/>
        <v>0</v>
      </c>
      <c r="M146" s="15">
        <f t="shared" ref="M146" si="188">J146*6+I146+H146+G146+F146+E146+D146</f>
        <v>0</v>
      </c>
      <c r="N146" s="1"/>
      <c r="O146" s="1"/>
      <c r="P146" s="1"/>
      <c r="Q146" s="1"/>
      <c r="R146" s="1"/>
    </row>
    <row r="147" spans="1:18" ht="18.350000000000001" x14ac:dyDescent="0.3">
      <c r="A147" s="11">
        <v>135</v>
      </c>
      <c r="B147" s="33"/>
      <c r="C147" s="14" t="s">
        <v>10</v>
      </c>
      <c r="D147" s="15">
        <v>0</v>
      </c>
      <c r="E147" s="15">
        <v>26</v>
      </c>
      <c r="F147" s="15">
        <v>26</v>
      </c>
      <c r="G147" s="15">
        <v>30</v>
      </c>
      <c r="H147" s="15">
        <v>32</v>
      </c>
      <c r="I147" s="15">
        <v>36</v>
      </c>
      <c r="J147" s="15">
        <v>36</v>
      </c>
      <c r="K147" s="15">
        <v>41</v>
      </c>
      <c r="L147" s="15">
        <v>41</v>
      </c>
      <c r="M147" s="15">
        <f>SUM(D147:L147)</f>
        <v>268</v>
      </c>
      <c r="N147" s="1"/>
      <c r="O147" s="1"/>
      <c r="P147" s="1"/>
      <c r="Q147" s="1"/>
      <c r="R147" s="1"/>
    </row>
    <row r="148" spans="1:18" ht="18.350000000000001" x14ac:dyDescent="0.3">
      <c r="A148" s="11">
        <v>136</v>
      </c>
      <c r="B148" s="25" t="s">
        <v>50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7"/>
      <c r="N148" s="1"/>
      <c r="O148" s="1"/>
      <c r="P148" s="1"/>
      <c r="Q148" s="1"/>
      <c r="R148" s="1"/>
    </row>
    <row r="149" spans="1:18" ht="31.6" customHeight="1" x14ac:dyDescent="0.3">
      <c r="A149" s="11">
        <v>137</v>
      </c>
      <c r="B149" s="31" t="s">
        <v>36</v>
      </c>
      <c r="C149" s="20" t="s">
        <v>7</v>
      </c>
      <c r="D149" s="13">
        <f t="shared" ref="D149:E149" si="189">D150+D151+D152</f>
        <v>0</v>
      </c>
      <c r="E149" s="13">
        <f t="shared" si="189"/>
        <v>37</v>
      </c>
      <c r="F149" s="13">
        <f>F150+F151+F152</f>
        <v>37</v>
      </c>
      <c r="G149" s="13">
        <f t="shared" ref="G149:M149" si="190">G150+G151+G152</f>
        <v>43</v>
      </c>
      <c r="H149" s="13">
        <f t="shared" si="190"/>
        <v>45</v>
      </c>
      <c r="I149" s="13">
        <f t="shared" si="190"/>
        <v>52</v>
      </c>
      <c r="J149" s="13">
        <f t="shared" si="190"/>
        <v>52</v>
      </c>
      <c r="K149" s="13">
        <f t="shared" si="190"/>
        <v>59</v>
      </c>
      <c r="L149" s="13">
        <f t="shared" si="190"/>
        <v>59</v>
      </c>
      <c r="M149" s="13">
        <f t="shared" si="190"/>
        <v>384</v>
      </c>
      <c r="N149" s="1"/>
      <c r="O149" s="1"/>
      <c r="P149" s="1"/>
      <c r="Q149" s="1"/>
      <c r="R149" s="1"/>
    </row>
    <row r="150" spans="1:18" ht="18.350000000000001" x14ac:dyDescent="0.3">
      <c r="A150" s="11">
        <v>138</v>
      </c>
      <c r="B150" s="32"/>
      <c r="C150" s="14" t="s">
        <v>8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f>I150</f>
        <v>0</v>
      </c>
      <c r="K150" s="15">
        <f t="shared" ref="K150:L150" si="191">J150</f>
        <v>0</v>
      </c>
      <c r="L150" s="15">
        <f t="shared" si="191"/>
        <v>0</v>
      </c>
      <c r="M150" s="15">
        <f>J150*6+I150+H150+G150+F150+E150+D150</f>
        <v>0</v>
      </c>
      <c r="N150" s="1"/>
      <c r="O150" s="1"/>
      <c r="P150" s="1"/>
      <c r="Q150" s="1"/>
      <c r="R150" s="1"/>
    </row>
    <row r="151" spans="1:18" ht="18.350000000000001" x14ac:dyDescent="0.3">
      <c r="A151" s="11">
        <v>139</v>
      </c>
      <c r="B151" s="32"/>
      <c r="C151" s="14" t="s">
        <v>9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f t="shared" ref="J151:L151" si="192">I151</f>
        <v>0</v>
      </c>
      <c r="K151" s="15">
        <f t="shared" si="192"/>
        <v>0</v>
      </c>
      <c r="L151" s="15">
        <f t="shared" si="192"/>
        <v>0</v>
      </c>
      <c r="M151" s="15">
        <f t="shared" ref="M151" si="193">J151*6+I151+H151+G151+F151+E151+D151</f>
        <v>0</v>
      </c>
      <c r="N151" s="1"/>
      <c r="O151" s="1"/>
      <c r="P151" s="1"/>
      <c r="Q151" s="1"/>
      <c r="R151" s="1"/>
    </row>
    <row r="152" spans="1:18" ht="18.350000000000001" x14ac:dyDescent="0.3">
      <c r="A152" s="11">
        <v>140</v>
      </c>
      <c r="B152" s="33"/>
      <c r="C152" s="14" t="s">
        <v>10</v>
      </c>
      <c r="D152" s="15">
        <v>0</v>
      </c>
      <c r="E152" s="15">
        <v>37</v>
      </c>
      <c r="F152" s="15">
        <v>37</v>
      </c>
      <c r="G152" s="15">
        <v>43</v>
      </c>
      <c r="H152" s="15">
        <v>45</v>
      </c>
      <c r="I152" s="15">
        <v>52</v>
      </c>
      <c r="J152" s="15">
        <v>52</v>
      </c>
      <c r="K152" s="15">
        <v>59</v>
      </c>
      <c r="L152" s="15">
        <v>59</v>
      </c>
      <c r="M152" s="15">
        <f>SUM(D152:L152)</f>
        <v>384</v>
      </c>
      <c r="N152" s="1"/>
      <c r="O152" s="1"/>
      <c r="P152" s="1"/>
      <c r="Q152" s="1"/>
      <c r="R152" s="1"/>
    </row>
    <row r="153" spans="1:18" ht="18.350000000000001" x14ac:dyDescent="0.3">
      <c r="A153" s="11">
        <v>141</v>
      </c>
      <c r="B153" s="25" t="s">
        <v>51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7"/>
      <c r="N153" s="1"/>
      <c r="O153" s="1"/>
      <c r="P153" s="1"/>
      <c r="Q153" s="1"/>
      <c r="R153" s="1"/>
    </row>
    <row r="154" spans="1:18" ht="31.6" customHeight="1" x14ac:dyDescent="0.3">
      <c r="A154" s="11">
        <v>142</v>
      </c>
      <c r="B154" s="31" t="s">
        <v>36</v>
      </c>
      <c r="C154" s="20" t="s">
        <v>7</v>
      </c>
      <c r="D154" s="13">
        <f t="shared" ref="D154:E154" si="194">D155+D156+D157</f>
        <v>0</v>
      </c>
      <c r="E154" s="13">
        <f t="shared" si="194"/>
        <v>31</v>
      </c>
      <c r="F154" s="13">
        <f>F155+F156+F157</f>
        <v>31</v>
      </c>
      <c r="G154" s="13">
        <f t="shared" ref="G154:M154" si="195">G155+G156+G157</f>
        <v>35.5</v>
      </c>
      <c r="H154" s="13">
        <f t="shared" si="195"/>
        <v>37.5</v>
      </c>
      <c r="I154" s="13">
        <f t="shared" si="195"/>
        <v>42</v>
      </c>
      <c r="J154" s="13">
        <f t="shared" si="195"/>
        <v>42</v>
      </c>
      <c r="K154" s="13">
        <f t="shared" si="195"/>
        <v>47.5</v>
      </c>
      <c r="L154" s="13">
        <f t="shared" si="195"/>
        <v>47.5</v>
      </c>
      <c r="M154" s="13">
        <f t="shared" si="195"/>
        <v>314</v>
      </c>
      <c r="N154" s="1"/>
      <c r="O154" s="1"/>
      <c r="P154" s="1"/>
      <c r="Q154" s="1"/>
      <c r="R154" s="1"/>
    </row>
    <row r="155" spans="1:18" ht="18.350000000000001" x14ac:dyDescent="0.3">
      <c r="A155" s="11">
        <v>143</v>
      </c>
      <c r="B155" s="32"/>
      <c r="C155" s="14" t="s">
        <v>8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f>I155</f>
        <v>0</v>
      </c>
      <c r="K155" s="15">
        <f t="shared" ref="K155:L155" si="196">J155</f>
        <v>0</v>
      </c>
      <c r="L155" s="15">
        <f t="shared" si="196"/>
        <v>0</v>
      </c>
      <c r="M155" s="15">
        <f>J155*6+I155+H155+G155+F155+E155+D155</f>
        <v>0</v>
      </c>
      <c r="N155" s="1"/>
      <c r="O155" s="1"/>
      <c r="P155" s="1"/>
      <c r="Q155" s="1"/>
      <c r="R155" s="1"/>
    </row>
    <row r="156" spans="1:18" ht="18.350000000000001" x14ac:dyDescent="0.3">
      <c r="A156" s="11">
        <v>144</v>
      </c>
      <c r="B156" s="32"/>
      <c r="C156" s="14" t="s">
        <v>9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f t="shared" ref="J156:L156" si="197">I156</f>
        <v>0</v>
      </c>
      <c r="K156" s="15">
        <f t="shared" si="197"/>
        <v>0</v>
      </c>
      <c r="L156" s="15">
        <f t="shared" si="197"/>
        <v>0</v>
      </c>
      <c r="M156" s="15">
        <f t="shared" ref="M156" si="198">J156*6+I156+H156+G156+F156+E156+D156</f>
        <v>0</v>
      </c>
      <c r="N156" s="1"/>
      <c r="O156" s="1"/>
      <c r="P156" s="1"/>
      <c r="Q156" s="1"/>
      <c r="R156" s="1"/>
    </row>
    <row r="157" spans="1:18" ht="18.350000000000001" x14ac:dyDescent="0.3">
      <c r="A157" s="11">
        <v>145</v>
      </c>
      <c r="B157" s="33"/>
      <c r="C157" s="14" t="s">
        <v>10</v>
      </c>
      <c r="D157" s="15">
        <v>0</v>
      </c>
      <c r="E157" s="15">
        <v>31</v>
      </c>
      <c r="F157" s="15">
        <v>31</v>
      </c>
      <c r="G157" s="15">
        <v>35.5</v>
      </c>
      <c r="H157" s="15">
        <v>37.5</v>
      </c>
      <c r="I157" s="15">
        <v>42</v>
      </c>
      <c r="J157" s="15">
        <v>42</v>
      </c>
      <c r="K157" s="15">
        <v>47.5</v>
      </c>
      <c r="L157" s="15">
        <v>47.5</v>
      </c>
      <c r="M157" s="15">
        <f>SUM(D157:L157)</f>
        <v>314</v>
      </c>
      <c r="N157" s="1"/>
      <c r="O157" s="1"/>
      <c r="P157" s="1"/>
      <c r="Q157" s="1"/>
      <c r="R157" s="1"/>
    </row>
    <row r="158" spans="1:18" ht="18.350000000000001" x14ac:dyDescent="0.3">
      <c r="A158" s="11">
        <v>146</v>
      </c>
      <c r="B158" s="25" t="s">
        <v>52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7"/>
      <c r="N158" s="1"/>
      <c r="O158" s="1"/>
      <c r="P158" s="1"/>
      <c r="Q158" s="1"/>
      <c r="R158" s="1"/>
    </row>
    <row r="159" spans="1:18" ht="31.6" customHeight="1" x14ac:dyDescent="0.3">
      <c r="A159" s="11">
        <v>147</v>
      </c>
      <c r="B159" s="31" t="s">
        <v>36</v>
      </c>
      <c r="C159" s="20" t="s">
        <v>7</v>
      </c>
      <c r="D159" s="13">
        <f t="shared" ref="D159:E159" si="199">D160+D161+D162</f>
        <v>0</v>
      </c>
      <c r="E159" s="13">
        <f t="shared" si="199"/>
        <v>44.5</v>
      </c>
      <c r="F159" s="13">
        <f>F160+F161+F162</f>
        <v>44.5</v>
      </c>
      <c r="G159" s="13">
        <f t="shared" ref="G159:M159" si="200">G160+G161+G162</f>
        <v>49</v>
      </c>
      <c r="H159" s="13">
        <f t="shared" si="200"/>
        <v>49</v>
      </c>
      <c r="I159" s="13">
        <f t="shared" si="200"/>
        <v>55</v>
      </c>
      <c r="J159" s="13">
        <f t="shared" si="200"/>
        <v>55</v>
      </c>
      <c r="K159" s="13">
        <f t="shared" si="200"/>
        <v>58.5</v>
      </c>
      <c r="L159" s="13">
        <f t="shared" si="200"/>
        <v>58.5</v>
      </c>
      <c r="M159" s="13">
        <f t="shared" si="200"/>
        <v>414</v>
      </c>
      <c r="N159" s="1"/>
      <c r="O159" s="1"/>
      <c r="P159" s="1"/>
      <c r="Q159" s="1"/>
      <c r="R159" s="1"/>
    </row>
    <row r="160" spans="1:18" ht="18.350000000000001" x14ac:dyDescent="0.3">
      <c r="A160" s="11">
        <v>148</v>
      </c>
      <c r="B160" s="32"/>
      <c r="C160" s="14" t="s">
        <v>8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f>I160</f>
        <v>0</v>
      </c>
      <c r="K160" s="15">
        <f t="shared" ref="K160:L161" si="201">J160</f>
        <v>0</v>
      </c>
      <c r="L160" s="15">
        <f t="shared" si="201"/>
        <v>0</v>
      </c>
      <c r="M160" s="15">
        <f>J160*6+I160+H160+G160+F160+E160+D160</f>
        <v>0</v>
      </c>
      <c r="N160" s="1"/>
      <c r="O160" s="1"/>
      <c r="P160" s="1"/>
      <c r="Q160" s="1"/>
      <c r="R160" s="1"/>
    </row>
    <row r="161" spans="1:18" ht="18.350000000000001" x14ac:dyDescent="0.3">
      <c r="A161" s="11">
        <v>149</v>
      </c>
      <c r="B161" s="32"/>
      <c r="C161" s="14" t="s">
        <v>9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f t="shared" ref="J161" si="202">I161</f>
        <v>0</v>
      </c>
      <c r="K161" s="15">
        <f t="shared" si="201"/>
        <v>0</v>
      </c>
      <c r="L161" s="15">
        <f t="shared" si="201"/>
        <v>0</v>
      </c>
      <c r="M161" s="15">
        <f t="shared" ref="M161" si="203">J161*6+I161+H161+G161+F161+E161+D161</f>
        <v>0</v>
      </c>
      <c r="N161" s="1"/>
      <c r="O161" s="1"/>
      <c r="P161" s="1"/>
      <c r="Q161" s="1"/>
      <c r="R161" s="1"/>
    </row>
    <row r="162" spans="1:18" ht="18.350000000000001" x14ac:dyDescent="0.3">
      <c r="A162" s="11">
        <v>150</v>
      </c>
      <c r="B162" s="33"/>
      <c r="C162" s="14" t="s">
        <v>10</v>
      </c>
      <c r="D162" s="15">
        <v>0</v>
      </c>
      <c r="E162" s="15">
        <v>44.5</v>
      </c>
      <c r="F162" s="15">
        <v>44.5</v>
      </c>
      <c r="G162" s="15">
        <v>49</v>
      </c>
      <c r="H162" s="15">
        <v>49</v>
      </c>
      <c r="I162" s="15">
        <v>55</v>
      </c>
      <c r="J162" s="15">
        <v>55</v>
      </c>
      <c r="K162" s="15">
        <v>58.5</v>
      </c>
      <c r="L162" s="15">
        <v>58.5</v>
      </c>
      <c r="M162" s="15">
        <f>SUM(D162:L162)</f>
        <v>414</v>
      </c>
      <c r="N162" s="1"/>
      <c r="O162" s="1"/>
      <c r="P162" s="1"/>
      <c r="Q162" s="1"/>
      <c r="R162" s="1"/>
    </row>
    <row r="163" spans="1:18" ht="18.350000000000001" x14ac:dyDescent="0.3">
      <c r="A163" s="11">
        <v>151</v>
      </c>
      <c r="B163" s="25" t="s">
        <v>53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7"/>
      <c r="N163" s="1"/>
      <c r="O163" s="1"/>
      <c r="P163" s="1"/>
      <c r="Q163" s="1"/>
      <c r="R163" s="1"/>
    </row>
    <row r="164" spans="1:18" ht="31.6" customHeight="1" x14ac:dyDescent="0.3">
      <c r="A164" s="11">
        <v>152</v>
      </c>
      <c r="B164" s="31" t="s">
        <v>36</v>
      </c>
      <c r="C164" s="20" t="s">
        <v>7</v>
      </c>
      <c r="D164" s="13">
        <f t="shared" ref="D164:E164" si="204">D165+D166+D167</f>
        <v>0</v>
      </c>
      <c r="E164" s="13">
        <f t="shared" si="204"/>
        <v>153</v>
      </c>
      <c r="F164" s="13">
        <f>F165+F166+F167</f>
        <v>153</v>
      </c>
      <c r="G164" s="13">
        <f t="shared" ref="G164:M164" si="205">G165+G166+G167</f>
        <v>162</v>
      </c>
      <c r="H164" s="13">
        <f t="shared" si="205"/>
        <v>162</v>
      </c>
      <c r="I164" s="13">
        <f t="shared" si="205"/>
        <v>172</v>
      </c>
      <c r="J164" s="13">
        <f t="shared" si="205"/>
        <v>177</v>
      </c>
      <c r="K164" s="13">
        <f t="shared" si="205"/>
        <v>180</v>
      </c>
      <c r="L164" s="13">
        <f t="shared" si="205"/>
        <v>180</v>
      </c>
      <c r="M164" s="13">
        <f t="shared" si="205"/>
        <v>1339</v>
      </c>
      <c r="N164" s="1"/>
      <c r="O164" s="1"/>
      <c r="P164" s="1"/>
      <c r="Q164" s="1"/>
      <c r="R164" s="1"/>
    </row>
    <row r="165" spans="1:18" ht="18.350000000000001" x14ac:dyDescent="0.3">
      <c r="A165" s="11">
        <v>153</v>
      </c>
      <c r="B165" s="32"/>
      <c r="C165" s="14" t="s">
        <v>8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f>I165</f>
        <v>0</v>
      </c>
      <c r="K165" s="15">
        <f t="shared" ref="K165:L165" si="206">J165</f>
        <v>0</v>
      </c>
      <c r="L165" s="15">
        <f t="shared" si="206"/>
        <v>0</v>
      </c>
      <c r="M165" s="15">
        <f>J165*6+I165+H165+G165+F165+E165+D165</f>
        <v>0</v>
      </c>
      <c r="N165" s="1"/>
      <c r="O165" s="1"/>
      <c r="P165" s="1"/>
      <c r="Q165" s="1"/>
      <c r="R165" s="1"/>
    </row>
    <row r="166" spans="1:18" ht="18.350000000000001" x14ac:dyDescent="0.3">
      <c r="A166" s="11">
        <v>154</v>
      </c>
      <c r="B166" s="32"/>
      <c r="C166" s="14" t="s">
        <v>9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f t="shared" ref="J166:L166" si="207">I166</f>
        <v>0</v>
      </c>
      <c r="K166" s="15">
        <f t="shared" si="207"/>
        <v>0</v>
      </c>
      <c r="L166" s="15">
        <f t="shared" si="207"/>
        <v>0</v>
      </c>
      <c r="M166" s="15">
        <f t="shared" ref="M166" si="208">J166*6+I166+H166+G166+F166+E166+D166</f>
        <v>0</v>
      </c>
      <c r="N166" s="1"/>
      <c r="O166" s="1"/>
      <c r="P166" s="1"/>
      <c r="Q166" s="1"/>
      <c r="R166" s="1"/>
    </row>
    <row r="167" spans="1:18" ht="18.350000000000001" x14ac:dyDescent="0.3">
      <c r="A167" s="11">
        <v>155</v>
      </c>
      <c r="B167" s="33"/>
      <c r="C167" s="14" t="s">
        <v>10</v>
      </c>
      <c r="D167" s="15">
        <v>0</v>
      </c>
      <c r="E167" s="15">
        <v>153</v>
      </c>
      <c r="F167" s="15">
        <v>153</v>
      </c>
      <c r="G167" s="15">
        <v>162</v>
      </c>
      <c r="H167" s="15">
        <v>162</v>
      </c>
      <c r="I167" s="15">
        <v>172</v>
      </c>
      <c r="J167" s="15">
        <v>177</v>
      </c>
      <c r="K167" s="15">
        <v>180</v>
      </c>
      <c r="L167" s="15">
        <v>180</v>
      </c>
      <c r="M167" s="15">
        <f>SUM(D167:L167)</f>
        <v>1339</v>
      </c>
      <c r="N167" s="1"/>
      <c r="O167" s="1"/>
      <c r="P167" s="1"/>
      <c r="Q167" s="1"/>
      <c r="R167" s="1"/>
    </row>
    <row r="168" spans="1:18" ht="15.8" customHeight="1" x14ac:dyDescent="0.3">
      <c r="A168" s="11">
        <v>156</v>
      </c>
      <c r="B168" s="28" t="s">
        <v>54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0"/>
      <c r="N168" s="1"/>
      <c r="O168" s="1"/>
      <c r="P168" s="1"/>
      <c r="Q168" s="1"/>
      <c r="R168" s="1"/>
    </row>
    <row r="169" spans="1:18" ht="33.799999999999997" customHeight="1" x14ac:dyDescent="0.3">
      <c r="A169" s="11">
        <v>157</v>
      </c>
      <c r="B169" s="34" t="s">
        <v>46</v>
      </c>
      <c r="C169" s="12" t="s">
        <v>43</v>
      </c>
      <c r="D169" s="13">
        <f>D189+D184+D179+D174</f>
        <v>112031.56899999999</v>
      </c>
      <c r="E169" s="13">
        <f t="shared" ref="E169:L169" si="209">E189+E184+E179+E174</f>
        <v>40571.853000000003</v>
      </c>
      <c r="F169" s="13">
        <f t="shared" si="209"/>
        <v>80038.866999999998</v>
      </c>
      <c r="G169" s="13">
        <f t="shared" si="209"/>
        <v>45182.476999999999</v>
      </c>
      <c r="H169" s="13">
        <f t="shared" si="209"/>
        <v>46880.076999999997</v>
      </c>
      <c r="I169" s="13">
        <f t="shared" si="209"/>
        <v>35560.79</v>
      </c>
      <c r="J169" s="13">
        <f t="shared" si="209"/>
        <v>35560.789000000004</v>
      </c>
      <c r="K169" s="13">
        <f t="shared" si="209"/>
        <v>35560.789600000004</v>
      </c>
      <c r="L169" s="13">
        <f t="shared" si="209"/>
        <v>35560.789600000004</v>
      </c>
      <c r="M169" s="13">
        <f>M170+M171+M172</f>
        <v>466948.0012</v>
      </c>
      <c r="N169" s="1"/>
      <c r="O169" s="1"/>
      <c r="P169" s="1"/>
      <c r="Q169" s="1"/>
      <c r="R169" s="1"/>
    </row>
    <row r="170" spans="1:18" ht="18.350000000000001" x14ac:dyDescent="0.3">
      <c r="A170" s="11">
        <v>158</v>
      </c>
      <c r="B170" s="35"/>
      <c r="C170" s="14" t="s">
        <v>8</v>
      </c>
      <c r="D170" s="15">
        <f t="shared" ref="D170:L172" si="210">D190+D185+D180+D175</f>
        <v>0</v>
      </c>
      <c r="E170" s="15">
        <f t="shared" ref="E170:G172" si="211">E190+E185+E180+E175</f>
        <v>75.5</v>
      </c>
      <c r="F170" s="15">
        <f t="shared" si="211"/>
        <v>52</v>
      </c>
      <c r="G170" s="15">
        <f t="shared" si="211"/>
        <v>0</v>
      </c>
      <c r="H170" s="15">
        <f t="shared" si="210"/>
        <v>0</v>
      </c>
      <c r="I170" s="15">
        <f t="shared" si="210"/>
        <v>0</v>
      </c>
      <c r="J170" s="15">
        <f t="shared" si="210"/>
        <v>0</v>
      </c>
      <c r="K170" s="15">
        <f t="shared" si="210"/>
        <v>0</v>
      </c>
      <c r="L170" s="15">
        <f t="shared" si="210"/>
        <v>0</v>
      </c>
      <c r="M170" s="15">
        <f t="shared" ref="M170:M171" si="212">SUM(D170:L170)</f>
        <v>127.5</v>
      </c>
      <c r="N170" s="1"/>
      <c r="O170" s="1"/>
      <c r="P170" s="1"/>
      <c r="Q170" s="1"/>
      <c r="R170" s="1"/>
    </row>
    <row r="171" spans="1:18" ht="18.350000000000001" x14ac:dyDescent="0.3">
      <c r="A171" s="11">
        <v>159</v>
      </c>
      <c r="B171" s="35"/>
      <c r="C171" s="14" t="s">
        <v>9</v>
      </c>
      <c r="D171" s="15">
        <f t="shared" si="210"/>
        <v>1903.9</v>
      </c>
      <c r="E171" s="15">
        <f t="shared" si="211"/>
        <v>2350.4</v>
      </c>
      <c r="F171" s="15">
        <f t="shared" si="211"/>
        <v>495.6</v>
      </c>
      <c r="G171" s="15">
        <f t="shared" si="211"/>
        <v>0</v>
      </c>
      <c r="H171" s="15">
        <f t="shared" si="210"/>
        <v>0</v>
      </c>
      <c r="I171" s="15">
        <f t="shared" si="210"/>
        <v>0</v>
      </c>
      <c r="J171" s="15">
        <f t="shared" si="210"/>
        <v>0</v>
      </c>
      <c r="K171" s="15">
        <f t="shared" si="210"/>
        <v>0</v>
      </c>
      <c r="L171" s="15">
        <f t="shared" si="210"/>
        <v>0</v>
      </c>
      <c r="M171" s="15">
        <f t="shared" si="212"/>
        <v>4749.9000000000005</v>
      </c>
      <c r="N171" s="1"/>
      <c r="O171" s="1"/>
      <c r="P171" s="1"/>
      <c r="Q171" s="1"/>
      <c r="R171" s="1"/>
    </row>
    <row r="172" spans="1:18" ht="18.350000000000001" x14ac:dyDescent="0.3">
      <c r="A172" s="11">
        <v>160</v>
      </c>
      <c r="B172" s="36"/>
      <c r="C172" s="14" t="s">
        <v>10</v>
      </c>
      <c r="D172" s="15">
        <f t="shared" si="210"/>
        <v>110127.66899999999</v>
      </c>
      <c r="E172" s="15">
        <f t="shared" si="211"/>
        <v>38145.953000000001</v>
      </c>
      <c r="F172" s="15">
        <f t="shared" si="211"/>
        <v>79491.266999999993</v>
      </c>
      <c r="G172" s="15">
        <f t="shared" si="211"/>
        <v>45182.476999999999</v>
      </c>
      <c r="H172" s="15">
        <f>H192+H187+H182+H177</f>
        <v>46880.076999999997</v>
      </c>
      <c r="I172" s="15">
        <f>I192+I187+I182+I177</f>
        <v>35560.79</v>
      </c>
      <c r="J172" s="15">
        <f>J192+J187+J182+J177</f>
        <v>35560.789000000004</v>
      </c>
      <c r="K172" s="15">
        <f>K192+K187+K182+K177</f>
        <v>35560.789600000004</v>
      </c>
      <c r="L172" s="15">
        <f>L192+L187+L182+L177</f>
        <v>35560.789600000004</v>
      </c>
      <c r="M172" s="15">
        <f>SUM(D172:L172)</f>
        <v>462070.60119999998</v>
      </c>
      <c r="N172" s="1"/>
      <c r="O172" s="1"/>
      <c r="P172" s="1"/>
      <c r="Q172" s="1" t="s">
        <v>39</v>
      </c>
      <c r="R172" s="1"/>
    </row>
    <row r="173" spans="1:18" ht="18.350000000000001" x14ac:dyDescent="0.3">
      <c r="A173" s="11">
        <v>161</v>
      </c>
      <c r="B173" s="25" t="s">
        <v>55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7"/>
      <c r="N173" s="1"/>
      <c r="O173" s="1"/>
      <c r="P173" s="1"/>
      <c r="Q173" s="1"/>
      <c r="R173" s="1"/>
    </row>
    <row r="174" spans="1:18" ht="31.6" customHeight="1" x14ac:dyDescent="0.3">
      <c r="A174" s="11">
        <v>162</v>
      </c>
      <c r="B174" s="37" t="s">
        <v>46</v>
      </c>
      <c r="C174" s="16" t="s">
        <v>7</v>
      </c>
      <c r="D174" s="17">
        <f t="shared" ref="D174" si="213">D175+D176+D177</f>
        <v>103649.84</v>
      </c>
      <c r="E174" s="13">
        <f t="shared" ref="E174:M174" si="214">E175+E176+E177</f>
        <v>37101.5</v>
      </c>
      <c r="F174" s="13">
        <f t="shared" si="214"/>
        <v>75308.89</v>
      </c>
      <c r="G174" s="17">
        <f t="shared" si="214"/>
        <v>40893.9</v>
      </c>
      <c r="H174" s="17">
        <f t="shared" si="214"/>
        <v>42541.599999999999</v>
      </c>
      <c r="I174" s="17">
        <f t="shared" si="214"/>
        <v>33122.54</v>
      </c>
      <c r="J174" s="17">
        <f t="shared" si="214"/>
        <v>33122.54</v>
      </c>
      <c r="K174" s="17">
        <f t="shared" si="214"/>
        <v>33122.54</v>
      </c>
      <c r="L174" s="17">
        <f t="shared" si="214"/>
        <v>33122.54</v>
      </c>
      <c r="M174" s="17">
        <f t="shared" si="214"/>
        <v>431985.88999999996</v>
      </c>
      <c r="N174" s="1"/>
      <c r="O174" s="1"/>
      <c r="P174" s="1"/>
      <c r="Q174" s="1"/>
      <c r="R174" s="1"/>
    </row>
    <row r="175" spans="1:18" ht="18.350000000000001" x14ac:dyDescent="0.3">
      <c r="A175" s="11">
        <v>163</v>
      </c>
      <c r="B175" s="38"/>
      <c r="C175" s="18" t="s">
        <v>8</v>
      </c>
      <c r="D175" s="19">
        <v>0</v>
      </c>
      <c r="E175" s="15">
        <v>75.5</v>
      </c>
      <c r="F175" s="15">
        <v>52</v>
      </c>
      <c r="G175" s="19">
        <v>0</v>
      </c>
      <c r="H175" s="19">
        <v>0</v>
      </c>
      <c r="I175" s="19">
        <v>0</v>
      </c>
      <c r="J175" s="19">
        <f>I175</f>
        <v>0</v>
      </c>
      <c r="K175" s="19">
        <f t="shared" ref="K175:L176" si="215">J175</f>
        <v>0</v>
      </c>
      <c r="L175" s="19">
        <f t="shared" si="215"/>
        <v>0</v>
      </c>
      <c r="M175" s="19">
        <f t="shared" ref="M175:M176" si="216">SUM(D175:L175)</f>
        <v>127.5</v>
      </c>
      <c r="N175" s="1"/>
      <c r="O175" s="1"/>
      <c r="P175" s="1"/>
      <c r="Q175" s="1"/>
      <c r="R175" s="1"/>
    </row>
    <row r="176" spans="1:18" ht="18.350000000000001" x14ac:dyDescent="0.3">
      <c r="A176" s="11">
        <v>164</v>
      </c>
      <c r="B176" s="38"/>
      <c r="C176" s="18" t="s">
        <v>9</v>
      </c>
      <c r="D176" s="19">
        <v>1903.9</v>
      </c>
      <c r="E176" s="15">
        <v>2159</v>
      </c>
      <c r="F176" s="15">
        <f>170</f>
        <v>170</v>
      </c>
      <c r="G176" s="19">
        <v>0</v>
      </c>
      <c r="H176" s="19">
        <v>0</v>
      </c>
      <c r="I176" s="19">
        <v>0</v>
      </c>
      <c r="J176" s="19">
        <f t="shared" ref="J176" si="217">I176</f>
        <v>0</v>
      </c>
      <c r="K176" s="19">
        <f t="shared" si="215"/>
        <v>0</v>
      </c>
      <c r="L176" s="19">
        <f t="shared" si="215"/>
        <v>0</v>
      </c>
      <c r="M176" s="19">
        <f t="shared" si="216"/>
        <v>4232.8999999999996</v>
      </c>
      <c r="N176" s="1"/>
      <c r="O176" s="1"/>
      <c r="P176" s="1"/>
      <c r="Q176" s="1"/>
      <c r="R176" s="1"/>
    </row>
    <row r="177" spans="1:18" ht="18.350000000000001" x14ac:dyDescent="0.3">
      <c r="A177" s="11">
        <v>165</v>
      </c>
      <c r="B177" s="39"/>
      <c r="C177" s="18" t="s">
        <v>10</v>
      </c>
      <c r="D177" s="19">
        <v>101745.94</v>
      </c>
      <c r="E177" s="15">
        <v>34867</v>
      </c>
      <c r="F177" s="15">
        <f>39029.1+35835.79+52+170</f>
        <v>75086.89</v>
      </c>
      <c r="G177" s="19">
        <v>40893.9</v>
      </c>
      <c r="H177" s="19">
        <v>42541.599999999999</v>
      </c>
      <c r="I177" s="19">
        <v>33122.54</v>
      </c>
      <c r="J177" s="19">
        <v>33122.54</v>
      </c>
      <c r="K177" s="19">
        <v>33122.54</v>
      </c>
      <c r="L177" s="19">
        <v>33122.54</v>
      </c>
      <c r="M177" s="19">
        <f>SUM(D177:L177)</f>
        <v>427625.48999999993</v>
      </c>
      <c r="N177" s="1"/>
      <c r="O177" s="1"/>
      <c r="P177" s="1"/>
      <c r="Q177" s="1"/>
      <c r="R177" s="1"/>
    </row>
    <row r="178" spans="1:18" ht="18.350000000000001" x14ac:dyDescent="0.3">
      <c r="A178" s="11">
        <v>166</v>
      </c>
      <c r="B178" s="25" t="s">
        <v>56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7"/>
      <c r="N178" s="1"/>
      <c r="O178" s="1"/>
      <c r="P178" s="1"/>
      <c r="Q178" s="1"/>
      <c r="R178" s="1"/>
    </row>
    <row r="179" spans="1:18" ht="31.6" customHeight="1" x14ac:dyDescent="0.3">
      <c r="A179" s="11">
        <v>167</v>
      </c>
      <c r="B179" s="37" t="s">
        <v>46</v>
      </c>
      <c r="C179" s="16" t="s">
        <v>7</v>
      </c>
      <c r="D179" s="17">
        <f t="shared" ref="D179" si="218">D180+D181+D182</f>
        <v>4255.9799999999996</v>
      </c>
      <c r="E179" s="13">
        <f t="shared" ref="E179" si="219">E180+E181+E182</f>
        <v>1545.45</v>
      </c>
      <c r="F179" s="13">
        <f>F180+F181+F182</f>
        <v>1759.9</v>
      </c>
      <c r="G179" s="17">
        <f t="shared" ref="G179" si="220">G180+G181+G182</f>
        <v>1633</v>
      </c>
      <c r="H179" s="17">
        <f t="shared" ref="H179" si="221">H180+H181+H182</f>
        <v>1682.9</v>
      </c>
      <c r="I179" s="17">
        <f t="shared" ref="I179" si="222">I180+I181+I182</f>
        <v>1185.6300000000001</v>
      </c>
      <c r="J179" s="17">
        <f t="shared" ref="J179:L179" si="223">J180+J181+J182</f>
        <v>1185.6300000000001</v>
      </c>
      <c r="K179" s="17">
        <f t="shared" si="223"/>
        <v>1185.6300000000001</v>
      </c>
      <c r="L179" s="17">
        <f t="shared" si="223"/>
        <v>1185.6300000000001</v>
      </c>
      <c r="M179" s="17">
        <f t="shared" ref="M179" si="224">M180+M181+M182</f>
        <v>15619.75</v>
      </c>
      <c r="N179" s="1"/>
      <c r="O179" s="1"/>
      <c r="P179" s="1"/>
      <c r="Q179" s="1"/>
      <c r="R179" s="1"/>
    </row>
    <row r="180" spans="1:18" ht="18.350000000000001" x14ac:dyDescent="0.3">
      <c r="A180" s="11">
        <v>168</v>
      </c>
      <c r="B180" s="38"/>
      <c r="C180" s="18" t="s">
        <v>8</v>
      </c>
      <c r="D180" s="19">
        <v>0</v>
      </c>
      <c r="E180" s="15">
        <v>0</v>
      </c>
      <c r="F180" s="15">
        <v>0</v>
      </c>
      <c r="G180" s="19">
        <v>0</v>
      </c>
      <c r="H180" s="19">
        <v>0</v>
      </c>
      <c r="I180" s="19">
        <v>0</v>
      </c>
      <c r="J180" s="19">
        <f>I180</f>
        <v>0</v>
      </c>
      <c r="K180" s="19">
        <f t="shared" ref="K180:L180" si="225">J180</f>
        <v>0</v>
      </c>
      <c r="L180" s="19">
        <f t="shared" si="225"/>
        <v>0</v>
      </c>
      <c r="M180" s="19">
        <f t="shared" ref="M180:M181" si="226">SUM(D180:L180)</f>
        <v>0</v>
      </c>
      <c r="N180" s="1"/>
      <c r="O180" s="1"/>
      <c r="P180" s="1"/>
      <c r="Q180" s="1"/>
      <c r="R180" s="1"/>
    </row>
    <row r="181" spans="1:18" ht="18.350000000000001" x14ac:dyDescent="0.3">
      <c r="A181" s="11">
        <v>169</v>
      </c>
      <c r="B181" s="38"/>
      <c r="C181" s="18" t="s">
        <v>9</v>
      </c>
      <c r="D181" s="19">
        <v>0</v>
      </c>
      <c r="E181" s="15">
        <v>122.4</v>
      </c>
      <c r="F181" s="15">
        <v>122.4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f t="shared" si="226"/>
        <v>244.8</v>
      </c>
      <c r="N181" s="1"/>
      <c r="O181" s="1"/>
      <c r="P181" s="1"/>
      <c r="Q181" s="1"/>
      <c r="R181" s="1"/>
    </row>
    <row r="182" spans="1:18" ht="18.350000000000001" x14ac:dyDescent="0.3">
      <c r="A182" s="11">
        <v>170</v>
      </c>
      <c r="B182" s="39"/>
      <c r="C182" s="18" t="s">
        <v>10</v>
      </c>
      <c r="D182" s="19">
        <v>4255.9799999999996</v>
      </c>
      <c r="E182" s="15">
        <f>1370.55+52.5</f>
        <v>1423.05</v>
      </c>
      <c r="F182" s="15">
        <f>1585+52.5</f>
        <v>1637.5</v>
      </c>
      <c r="G182" s="19">
        <v>1633</v>
      </c>
      <c r="H182" s="19">
        <v>1682.9</v>
      </c>
      <c r="I182" s="19">
        <v>1185.6300000000001</v>
      </c>
      <c r="J182" s="19">
        <v>1185.6300000000001</v>
      </c>
      <c r="K182" s="19">
        <v>1185.6300000000001</v>
      </c>
      <c r="L182" s="19">
        <v>1185.6300000000001</v>
      </c>
      <c r="M182" s="19">
        <f>SUM(D182:L182)</f>
        <v>15374.95</v>
      </c>
      <c r="N182" s="1"/>
      <c r="O182" s="1"/>
      <c r="P182" s="1"/>
      <c r="Q182" s="1"/>
      <c r="R182" s="1"/>
    </row>
    <row r="183" spans="1:18" ht="18.350000000000001" x14ac:dyDescent="0.3">
      <c r="A183" s="11">
        <v>171</v>
      </c>
      <c r="B183" s="25" t="s">
        <v>57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7"/>
      <c r="N183" s="1"/>
      <c r="O183" s="1"/>
      <c r="P183" s="1"/>
      <c r="Q183" s="1"/>
      <c r="R183" s="1"/>
    </row>
    <row r="184" spans="1:18" ht="31.6" customHeight="1" x14ac:dyDescent="0.3">
      <c r="A184" s="11">
        <v>172</v>
      </c>
      <c r="B184" s="37" t="s">
        <v>46</v>
      </c>
      <c r="C184" s="16" t="s">
        <v>7</v>
      </c>
      <c r="D184" s="17">
        <f t="shared" ref="D184" si="227">D185+D186+D187</f>
        <v>2487.799</v>
      </c>
      <c r="E184" s="13">
        <f t="shared" ref="E184" si="228">E185+E186+E187</f>
        <v>1071.4000000000001</v>
      </c>
      <c r="F184" s="13">
        <f>F185+F186+F187</f>
        <v>1833.21</v>
      </c>
      <c r="G184" s="17">
        <f t="shared" ref="G184" si="229">G185+G186+G187</f>
        <v>1518.71</v>
      </c>
      <c r="H184" s="17">
        <f t="shared" ref="H184" si="230">H185+H186+H187</f>
        <v>1518.71</v>
      </c>
      <c r="I184" s="17">
        <f t="shared" ref="I184" si="231">I185+I186+I187</f>
        <v>1043.28</v>
      </c>
      <c r="J184" s="17">
        <f t="shared" ref="J184:L184" si="232">J185+J186+J187</f>
        <v>1043.279</v>
      </c>
      <c r="K184" s="17">
        <f t="shared" si="232"/>
        <v>1043.2796000000001</v>
      </c>
      <c r="L184" s="17">
        <f t="shared" si="232"/>
        <v>1043.2796000000001</v>
      </c>
      <c r="M184" s="17">
        <f t="shared" ref="M184" si="233">M185+M186+M187</f>
        <v>12602.947200000001</v>
      </c>
      <c r="N184" s="1"/>
      <c r="O184" s="1"/>
      <c r="P184" s="1"/>
      <c r="Q184" s="1"/>
      <c r="R184" s="1"/>
    </row>
    <row r="185" spans="1:18" ht="18.350000000000001" x14ac:dyDescent="0.3">
      <c r="A185" s="11">
        <v>173</v>
      </c>
      <c r="B185" s="38"/>
      <c r="C185" s="18" t="s">
        <v>8</v>
      </c>
      <c r="D185" s="19">
        <v>0</v>
      </c>
      <c r="E185" s="15">
        <v>0</v>
      </c>
      <c r="F185" s="15">
        <v>0</v>
      </c>
      <c r="G185" s="19">
        <v>0</v>
      </c>
      <c r="H185" s="19">
        <v>0</v>
      </c>
      <c r="I185" s="19">
        <v>0</v>
      </c>
      <c r="J185" s="19">
        <f>I185</f>
        <v>0</v>
      </c>
      <c r="K185" s="19">
        <f t="shared" ref="K185:L186" si="234">J185</f>
        <v>0</v>
      </c>
      <c r="L185" s="19">
        <f t="shared" si="234"/>
        <v>0</v>
      </c>
      <c r="M185" s="19">
        <f t="shared" ref="M185:M186" si="235">SUM(D185:L185)</f>
        <v>0</v>
      </c>
      <c r="N185" s="1"/>
      <c r="O185" s="1"/>
      <c r="P185" s="1"/>
      <c r="Q185" s="1"/>
      <c r="R185" s="1"/>
    </row>
    <row r="186" spans="1:18" ht="18.350000000000001" x14ac:dyDescent="0.3">
      <c r="A186" s="11">
        <v>174</v>
      </c>
      <c r="B186" s="38"/>
      <c r="C186" s="18" t="s">
        <v>9</v>
      </c>
      <c r="D186" s="19">
        <v>0</v>
      </c>
      <c r="E186" s="15">
        <v>0</v>
      </c>
      <c r="F186" s="15">
        <v>125.8</v>
      </c>
      <c r="G186" s="19">
        <v>0</v>
      </c>
      <c r="H186" s="19">
        <v>0</v>
      </c>
      <c r="I186" s="19">
        <v>0</v>
      </c>
      <c r="J186" s="19">
        <f t="shared" ref="J186" si="236">I186</f>
        <v>0</v>
      </c>
      <c r="K186" s="19">
        <f t="shared" si="234"/>
        <v>0</v>
      </c>
      <c r="L186" s="19">
        <f t="shared" si="234"/>
        <v>0</v>
      </c>
      <c r="M186" s="19">
        <f t="shared" si="235"/>
        <v>125.8</v>
      </c>
      <c r="N186" s="1"/>
      <c r="O186" s="1"/>
      <c r="P186" s="1"/>
      <c r="Q186" s="1"/>
      <c r="R186" s="1"/>
    </row>
    <row r="187" spans="1:18" ht="18.350000000000001" x14ac:dyDescent="0.3">
      <c r="A187" s="11">
        <v>175</v>
      </c>
      <c r="B187" s="39"/>
      <c r="C187" s="18" t="s">
        <v>10</v>
      </c>
      <c r="D187" s="19">
        <v>2487.799</v>
      </c>
      <c r="E187" s="15">
        <v>1071.4000000000001</v>
      </c>
      <c r="F187" s="15">
        <f>188.7+1518.71</f>
        <v>1707.41</v>
      </c>
      <c r="G187" s="19">
        <v>1518.71</v>
      </c>
      <c r="H187" s="19">
        <v>1518.71</v>
      </c>
      <c r="I187" s="19">
        <v>1043.28</v>
      </c>
      <c r="J187" s="19">
        <v>1043.279</v>
      </c>
      <c r="K187" s="19">
        <v>1043.2796000000001</v>
      </c>
      <c r="L187" s="19">
        <v>1043.2796000000001</v>
      </c>
      <c r="M187" s="19">
        <f>SUM(D187:L187)</f>
        <v>12477.147200000001</v>
      </c>
      <c r="N187" s="1"/>
      <c r="O187" s="1"/>
      <c r="P187" s="1"/>
      <c r="Q187" s="1"/>
      <c r="R187" s="1"/>
    </row>
    <row r="188" spans="1:18" ht="18.350000000000001" x14ac:dyDescent="0.3">
      <c r="A188" s="11">
        <v>176</v>
      </c>
      <c r="B188" s="25" t="s">
        <v>58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7"/>
      <c r="N188" s="1"/>
      <c r="O188" s="1"/>
      <c r="P188" s="1"/>
      <c r="Q188" s="1"/>
      <c r="R188" s="1"/>
    </row>
    <row r="189" spans="1:18" ht="31.6" customHeight="1" x14ac:dyDescent="0.3">
      <c r="A189" s="11">
        <v>177</v>
      </c>
      <c r="B189" s="37" t="s">
        <v>46</v>
      </c>
      <c r="C189" s="16" t="s">
        <v>7</v>
      </c>
      <c r="D189" s="17">
        <f t="shared" ref="D189" si="237">D190+D191+D192</f>
        <v>1637.95</v>
      </c>
      <c r="E189" s="13">
        <f t="shared" ref="E189" si="238">E190+E191+E192</f>
        <v>853.50300000000004</v>
      </c>
      <c r="F189" s="13">
        <f>F190+F191+F192</f>
        <v>1136.8670000000002</v>
      </c>
      <c r="G189" s="17">
        <f t="shared" ref="G189" si="239">G190+G191+G192</f>
        <v>1136.867</v>
      </c>
      <c r="H189" s="17">
        <f t="shared" ref="H189" si="240">H190+H191+H192</f>
        <v>1136.867</v>
      </c>
      <c r="I189" s="17">
        <f t="shared" ref="I189" si="241">I190+I191+I192</f>
        <v>209.33999999999997</v>
      </c>
      <c r="J189" s="17">
        <f t="shared" ref="J189:L189" si="242">J190+J191+J192</f>
        <v>209.33999999999997</v>
      </c>
      <c r="K189" s="17">
        <f t="shared" si="242"/>
        <v>209.33999999999997</v>
      </c>
      <c r="L189" s="17">
        <f t="shared" si="242"/>
        <v>209.33999999999997</v>
      </c>
      <c r="M189" s="17">
        <f t="shared" ref="M189" si="243">M190+M191+M192</f>
        <v>6739.4140000000007</v>
      </c>
      <c r="N189" s="1"/>
      <c r="O189" s="1"/>
      <c r="P189" s="1"/>
      <c r="Q189" s="1"/>
      <c r="R189" s="1"/>
    </row>
    <row r="190" spans="1:18" ht="18.350000000000001" x14ac:dyDescent="0.3">
      <c r="A190" s="11">
        <v>178</v>
      </c>
      <c r="B190" s="38"/>
      <c r="C190" s="18" t="s">
        <v>8</v>
      </c>
      <c r="D190" s="19">
        <v>0</v>
      </c>
      <c r="E190" s="15">
        <v>0</v>
      </c>
      <c r="F190" s="15">
        <v>0</v>
      </c>
      <c r="G190" s="19">
        <v>0</v>
      </c>
      <c r="H190" s="19">
        <v>0</v>
      </c>
      <c r="I190" s="19">
        <v>0</v>
      </c>
      <c r="J190" s="19">
        <f>I190</f>
        <v>0</v>
      </c>
      <c r="K190" s="19">
        <f t="shared" ref="K190:L191" si="244">J190</f>
        <v>0</v>
      </c>
      <c r="L190" s="19">
        <f t="shared" si="244"/>
        <v>0</v>
      </c>
      <c r="M190" s="19">
        <f t="shared" ref="M190:M191" si="245">SUM(D190:L190)</f>
        <v>0</v>
      </c>
      <c r="N190" s="1"/>
      <c r="O190" s="1"/>
      <c r="P190" s="1"/>
      <c r="Q190" s="1"/>
      <c r="R190" s="1"/>
    </row>
    <row r="191" spans="1:18" ht="18.350000000000001" x14ac:dyDescent="0.3">
      <c r="A191" s="11">
        <v>179</v>
      </c>
      <c r="B191" s="38"/>
      <c r="C191" s="18" t="s">
        <v>9</v>
      </c>
      <c r="D191" s="19">
        <v>0</v>
      </c>
      <c r="E191" s="15">
        <v>69</v>
      </c>
      <c r="F191" s="15">
        <v>77.400000000000006</v>
      </c>
      <c r="G191" s="19">
        <v>0</v>
      </c>
      <c r="H191" s="19">
        <v>0</v>
      </c>
      <c r="I191" s="19">
        <v>0</v>
      </c>
      <c r="J191" s="19">
        <f t="shared" ref="J191" si="246">I191</f>
        <v>0</v>
      </c>
      <c r="K191" s="19">
        <f t="shared" si="244"/>
        <v>0</v>
      </c>
      <c r="L191" s="19">
        <f t="shared" si="244"/>
        <v>0</v>
      </c>
      <c r="M191" s="19">
        <f t="shared" si="245"/>
        <v>146.4</v>
      </c>
      <c r="N191" s="1"/>
      <c r="O191" s="1"/>
      <c r="P191" s="1"/>
      <c r="Q191" s="1"/>
      <c r="R191" s="1"/>
    </row>
    <row r="192" spans="1:18" ht="18.350000000000001" x14ac:dyDescent="0.3">
      <c r="A192" s="11">
        <v>180</v>
      </c>
      <c r="B192" s="39"/>
      <c r="C192" s="18" t="s">
        <v>10</v>
      </c>
      <c r="D192" s="19">
        <v>1637.95</v>
      </c>
      <c r="E192" s="15">
        <v>784.50300000000004</v>
      </c>
      <c r="F192" s="15">
        <v>1059.4670000000001</v>
      </c>
      <c r="G192" s="19">
        <v>1136.867</v>
      </c>
      <c r="H192" s="19">
        <v>1136.867</v>
      </c>
      <c r="I192" s="19">
        <v>209.33999999999997</v>
      </c>
      <c r="J192" s="19">
        <v>209.33999999999997</v>
      </c>
      <c r="K192" s="19">
        <v>209.33999999999997</v>
      </c>
      <c r="L192" s="19">
        <v>209.33999999999997</v>
      </c>
      <c r="M192" s="19">
        <f>SUM(D192:L192)</f>
        <v>6593.014000000001</v>
      </c>
      <c r="N192" s="1"/>
      <c r="O192" s="1"/>
      <c r="P192" s="1"/>
      <c r="Q192" s="1"/>
      <c r="R192" s="1"/>
    </row>
    <row r="193" spans="1:18" ht="15.8" customHeight="1" x14ac:dyDescent="0.3">
      <c r="A193" s="11">
        <v>181</v>
      </c>
      <c r="B193" s="28" t="s">
        <v>59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0"/>
      <c r="N193" s="1"/>
      <c r="O193" s="1"/>
      <c r="P193" s="1"/>
      <c r="Q193" s="1"/>
      <c r="R193" s="1"/>
    </row>
    <row r="194" spans="1:18" ht="33.799999999999997" customHeight="1" x14ac:dyDescent="0.3">
      <c r="A194" s="11">
        <v>182</v>
      </c>
      <c r="B194" s="34" t="s">
        <v>65</v>
      </c>
      <c r="C194" s="12" t="s">
        <v>43</v>
      </c>
      <c r="D194" s="13">
        <f t="shared" ref="D194:L196" si="247">D214+D209+D204+D199+D219</f>
        <v>587935.6</v>
      </c>
      <c r="E194" s="13">
        <f t="shared" si="247"/>
        <v>356140.36599999998</v>
      </c>
      <c r="F194" s="13">
        <f t="shared" si="247"/>
        <v>285344.79200000002</v>
      </c>
      <c r="G194" s="13">
        <f t="shared" si="247"/>
        <v>183035.36000000002</v>
      </c>
      <c r="H194" s="13">
        <f>H214+H209+H204+H199+H219</f>
        <v>124916.16</v>
      </c>
      <c r="I194" s="13">
        <f t="shared" si="247"/>
        <v>0</v>
      </c>
      <c r="J194" s="13">
        <f t="shared" si="247"/>
        <v>0</v>
      </c>
      <c r="K194" s="13">
        <f t="shared" si="247"/>
        <v>0</v>
      </c>
      <c r="L194" s="13">
        <f t="shared" si="247"/>
        <v>0</v>
      </c>
      <c r="M194" s="13">
        <f>M195+M196+M197</f>
        <v>1537372.2779999999</v>
      </c>
      <c r="N194" s="1"/>
      <c r="O194" s="1"/>
      <c r="P194" s="1"/>
      <c r="Q194" s="1"/>
      <c r="R194" s="1"/>
    </row>
    <row r="195" spans="1:18" ht="18.350000000000001" x14ac:dyDescent="0.3">
      <c r="A195" s="11">
        <v>183</v>
      </c>
      <c r="B195" s="35"/>
      <c r="C195" s="14" t="s">
        <v>8</v>
      </c>
      <c r="D195" s="15">
        <f t="shared" si="247"/>
        <v>117625.9</v>
      </c>
      <c r="E195" s="15">
        <f t="shared" ref="E195:G197" si="248">E215+E210+E205+E200+E220</f>
        <v>64775.9</v>
      </c>
      <c r="F195" s="15">
        <f t="shared" si="248"/>
        <v>4100</v>
      </c>
      <c r="G195" s="15">
        <f t="shared" si="248"/>
        <v>4100</v>
      </c>
      <c r="H195" s="15">
        <f>H215+H210+H205+H200+H220</f>
        <v>0</v>
      </c>
      <c r="I195" s="15">
        <f t="shared" si="247"/>
        <v>0</v>
      </c>
      <c r="J195" s="15">
        <f t="shared" si="247"/>
        <v>0</v>
      </c>
      <c r="K195" s="15">
        <f t="shared" si="247"/>
        <v>0</v>
      </c>
      <c r="L195" s="15">
        <f t="shared" si="247"/>
        <v>0</v>
      </c>
      <c r="M195" s="15">
        <f t="shared" ref="M195:M196" si="249">SUM(D195:L195)</f>
        <v>190601.8</v>
      </c>
      <c r="N195" s="1"/>
      <c r="O195" s="1"/>
      <c r="P195" s="1"/>
      <c r="Q195" s="1"/>
      <c r="R195" s="1"/>
    </row>
    <row r="196" spans="1:18" ht="18.350000000000001" x14ac:dyDescent="0.3">
      <c r="A196" s="11">
        <v>184</v>
      </c>
      <c r="B196" s="35"/>
      <c r="C196" s="14" t="s">
        <v>9</v>
      </c>
      <c r="D196" s="15">
        <f t="shared" si="247"/>
        <v>30100.6</v>
      </c>
      <c r="E196" s="15">
        <f t="shared" si="248"/>
        <v>152581.4</v>
      </c>
      <c r="F196" s="15">
        <f t="shared" si="248"/>
        <v>83908.900000000009</v>
      </c>
      <c r="G196" s="15">
        <f t="shared" si="248"/>
        <v>7613.3</v>
      </c>
      <c r="H196" s="15">
        <f>H216+H211+H206+H201+H221</f>
        <v>210.6</v>
      </c>
      <c r="I196" s="15">
        <f t="shared" si="247"/>
        <v>0</v>
      </c>
      <c r="J196" s="15">
        <f t="shared" si="247"/>
        <v>0</v>
      </c>
      <c r="K196" s="15">
        <f t="shared" si="247"/>
        <v>0</v>
      </c>
      <c r="L196" s="15">
        <f t="shared" si="247"/>
        <v>0</v>
      </c>
      <c r="M196" s="15">
        <f t="shared" si="249"/>
        <v>274414.8</v>
      </c>
      <c r="N196" s="1"/>
      <c r="O196" s="1"/>
      <c r="P196" s="1"/>
      <c r="Q196" s="1"/>
      <c r="R196" s="1"/>
    </row>
    <row r="197" spans="1:18" ht="18.350000000000001" x14ac:dyDescent="0.3">
      <c r="A197" s="11">
        <v>185</v>
      </c>
      <c r="B197" s="36"/>
      <c r="C197" s="14" t="s">
        <v>10</v>
      </c>
      <c r="D197" s="15">
        <f>D217+D212+D207+D202+D222</f>
        <v>440209.1</v>
      </c>
      <c r="E197" s="15">
        <f t="shared" si="248"/>
        <v>138783.06600000002</v>
      </c>
      <c r="F197" s="15">
        <f t="shared" si="248"/>
        <v>197335.89199999999</v>
      </c>
      <c r="G197" s="15">
        <f t="shared" si="248"/>
        <v>171322.06</v>
      </c>
      <c r="H197" s="15">
        <f>H217+H212+H207+H202+H222</f>
        <v>124705.56</v>
      </c>
      <c r="I197" s="15">
        <f t="shared" ref="I197:L197" si="250">I217+I212+I207+I202+I222</f>
        <v>0</v>
      </c>
      <c r="J197" s="15">
        <f t="shared" si="250"/>
        <v>0</v>
      </c>
      <c r="K197" s="15">
        <f t="shared" si="250"/>
        <v>0</v>
      </c>
      <c r="L197" s="15">
        <f t="shared" si="250"/>
        <v>0</v>
      </c>
      <c r="M197" s="15">
        <f>SUM(D197:L197)</f>
        <v>1072355.6780000001</v>
      </c>
      <c r="N197" s="1"/>
      <c r="O197" s="1"/>
      <c r="P197" s="1"/>
      <c r="Q197" s="1" t="s">
        <v>39</v>
      </c>
      <c r="R197" s="1"/>
    </row>
    <row r="198" spans="1:18" ht="18.350000000000001" x14ac:dyDescent="0.3">
      <c r="A198" s="11">
        <v>186</v>
      </c>
      <c r="B198" s="25" t="s">
        <v>60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7"/>
      <c r="N198" s="1"/>
      <c r="O198" s="1"/>
      <c r="P198" s="1"/>
      <c r="Q198" s="1"/>
      <c r="R198" s="1"/>
    </row>
    <row r="199" spans="1:18" ht="31.6" customHeight="1" x14ac:dyDescent="0.3">
      <c r="A199" s="11">
        <v>187</v>
      </c>
      <c r="B199" s="37" t="s">
        <v>66</v>
      </c>
      <c r="C199" s="16" t="s">
        <v>7</v>
      </c>
      <c r="D199" s="17">
        <f t="shared" ref="D199:E199" si="251">D200+D201+D202</f>
        <v>62679.7</v>
      </c>
      <c r="E199" s="13">
        <f t="shared" si="251"/>
        <v>18205.12</v>
      </c>
      <c r="F199" s="13">
        <f>F200+F201+F202</f>
        <v>16980.171999999999</v>
      </c>
      <c r="G199" s="17">
        <f t="shared" ref="G199" si="252">G200+G201+G202</f>
        <v>16339.5</v>
      </c>
      <c r="H199" s="17">
        <f t="shared" ref="H199" si="253">H200+H201+H202</f>
        <v>16339.5</v>
      </c>
      <c r="I199" s="17">
        <f t="shared" ref="I199" si="254">I200+I201+I202</f>
        <v>0</v>
      </c>
      <c r="J199" s="17">
        <f t="shared" ref="J199:L199" si="255">J200+J201+J202</f>
        <v>0</v>
      </c>
      <c r="K199" s="17">
        <f t="shared" si="255"/>
        <v>0</v>
      </c>
      <c r="L199" s="17">
        <f t="shared" si="255"/>
        <v>0</v>
      </c>
      <c r="M199" s="17">
        <f t="shared" ref="M199" si="256">M200+M201+M202</f>
        <v>130543.992</v>
      </c>
      <c r="N199" s="1"/>
      <c r="O199" s="1"/>
      <c r="P199" s="1"/>
      <c r="Q199" s="1"/>
      <c r="R199" s="1"/>
    </row>
    <row r="200" spans="1:18" ht="18.350000000000001" x14ac:dyDescent="0.3">
      <c r="A200" s="11">
        <v>188</v>
      </c>
      <c r="B200" s="38"/>
      <c r="C200" s="18" t="s">
        <v>8</v>
      </c>
      <c r="D200" s="19">
        <v>0</v>
      </c>
      <c r="E200" s="15">
        <v>0</v>
      </c>
      <c r="F200" s="15">
        <v>0</v>
      </c>
      <c r="G200" s="19">
        <v>0</v>
      </c>
      <c r="H200" s="19">
        <v>0</v>
      </c>
      <c r="I200" s="19">
        <v>0</v>
      </c>
      <c r="J200" s="19">
        <f>I200</f>
        <v>0</v>
      </c>
      <c r="K200" s="19">
        <f t="shared" ref="K200:L201" si="257">J200</f>
        <v>0</v>
      </c>
      <c r="L200" s="19">
        <f t="shared" si="257"/>
        <v>0</v>
      </c>
      <c r="M200" s="19">
        <f>J200*6+I200+H200+G200+F200+E200+D200</f>
        <v>0</v>
      </c>
      <c r="N200" s="1"/>
      <c r="O200" s="1"/>
      <c r="P200" s="1"/>
      <c r="Q200" s="1"/>
      <c r="R200" s="1"/>
    </row>
    <row r="201" spans="1:18" ht="18.350000000000001" x14ac:dyDescent="0.3">
      <c r="A201" s="11">
        <v>189</v>
      </c>
      <c r="B201" s="38"/>
      <c r="C201" s="18" t="s">
        <v>9</v>
      </c>
      <c r="D201" s="19">
        <v>0</v>
      </c>
      <c r="E201" s="15">
        <v>0</v>
      </c>
      <c r="F201" s="15">
        <v>0</v>
      </c>
      <c r="G201" s="19">
        <v>0</v>
      </c>
      <c r="H201" s="19">
        <v>0</v>
      </c>
      <c r="I201" s="19">
        <v>0</v>
      </c>
      <c r="J201" s="19">
        <f t="shared" ref="J201" si="258">I201</f>
        <v>0</v>
      </c>
      <c r="K201" s="19">
        <f t="shared" si="257"/>
        <v>0</v>
      </c>
      <c r="L201" s="19">
        <f t="shared" si="257"/>
        <v>0</v>
      </c>
      <c r="M201" s="19">
        <f t="shared" ref="M201" si="259">J201*6+I201+H201+G201+F201+E201+D201</f>
        <v>0</v>
      </c>
      <c r="N201" s="1"/>
      <c r="O201" s="1"/>
      <c r="P201" s="1"/>
      <c r="Q201" s="1"/>
      <c r="R201" s="1"/>
    </row>
    <row r="202" spans="1:18" ht="18.350000000000001" x14ac:dyDescent="0.3">
      <c r="A202" s="11">
        <v>190</v>
      </c>
      <c r="B202" s="39"/>
      <c r="C202" s="18" t="s">
        <v>10</v>
      </c>
      <c r="D202" s="19">
        <v>62679.7</v>
      </c>
      <c r="E202" s="15">
        <v>18205.12</v>
      </c>
      <c r="F202" s="15">
        <v>16980.171999999999</v>
      </c>
      <c r="G202" s="19">
        <v>16339.5</v>
      </c>
      <c r="H202" s="19">
        <v>16339.5</v>
      </c>
      <c r="I202" s="19">
        <v>0</v>
      </c>
      <c r="J202" s="19">
        <v>0</v>
      </c>
      <c r="K202" s="19">
        <v>0</v>
      </c>
      <c r="L202" s="19">
        <v>0</v>
      </c>
      <c r="M202" s="19">
        <f>SUM(D202:L202)</f>
        <v>130543.992</v>
      </c>
      <c r="N202" s="1"/>
      <c r="O202" s="1"/>
      <c r="P202" s="1"/>
      <c r="Q202" s="1"/>
      <c r="R202" s="1"/>
    </row>
    <row r="203" spans="1:18" ht="18.350000000000001" x14ac:dyDescent="0.3">
      <c r="A203" s="11">
        <v>191</v>
      </c>
      <c r="B203" s="25" t="s">
        <v>61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7"/>
      <c r="N203" s="1"/>
      <c r="O203" s="1"/>
      <c r="P203" s="1"/>
      <c r="Q203" s="1"/>
      <c r="R203" s="1"/>
    </row>
    <row r="204" spans="1:18" ht="31.6" customHeight="1" x14ac:dyDescent="0.3">
      <c r="A204" s="11">
        <v>192</v>
      </c>
      <c r="B204" s="37" t="s">
        <v>67</v>
      </c>
      <c r="C204" s="16" t="s">
        <v>7</v>
      </c>
      <c r="D204" s="17">
        <f t="shared" ref="D204:E204" si="260">D205+D206+D207</f>
        <v>348567.5</v>
      </c>
      <c r="E204" s="13">
        <f t="shared" si="260"/>
        <v>242743.49999999997</v>
      </c>
      <c r="F204" s="13">
        <f>F205+F206+F207</f>
        <v>178878.2</v>
      </c>
      <c r="G204" s="17">
        <f t="shared" ref="G204" si="261">G205+G206+G207</f>
        <v>90402</v>
      </c>
      <c r="H204" s="17">
        <f t="shared" ref="H204" si="262">H205+H206+H207</f>
        <v>10075</v>
      </c>
      <c r="I204" s="17">
        <f t="shared" ref="I204" si="263">I205+I206+I207</f>
        <v>0</v>
      </c>
      <c r="J204" s="17">
        <f t="shared" ref="J204:L204" si="264">J205+J206+J207</f>
        <v>0</v>
      </c>
      <c r="K204" s="17">
        <f t="shared" si="264"/>
        <v>0</v>
      </c>
      <c r="L204" s="17">
        <f t="shared" si="264"/>
        <v>0</v>
      </c>
      <c r="M204" s="17">
        <f t="shared" ref="M204" si="265">M205+M206+M207</f>
        <v>870666.2</v>
      </c>
      <c r="N204" s="1"/>
      <c r="O204" s="1"/>
      <c r="P204" s="1"/>
      <c r="Q204" s="1"/>
      <c r="R204" s="1"/>
    </row>
    <row r="205" spans="1:18" ht="18.350000000000001" x14ac:dyDescent="0.3">
      <c r="A205" s="11">
        <v>193</v>
      </c>
      <c r="B205" s="38"/>
      <c r="C205" s="18" t="s">
        <v>8</v>
      </c>
      <c r="D205" s="19">
        <v>117625.9</v>
      </c>
      <c r="E205" s="15">
        <v>64775.9</v>
      </c>
      <c r="F205" s="15">
        <v>4100</v>
      </c>
      <c r="G205" s="19">
        <v>4100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f>J205*6+I205+H205+G205+F205+E205+D205</f>
        <v>190601.8</v>
      </c>
      <c r="N205" s="1"/>
      <c r="O205" s="1"/>
      <c r="P205" s="1"/>
      <c r="Q205" s="1"/>
      <c r="R205" s="1"/>
    </row>
    <row r="206" spans="1:18" ht="18.350000000000001" x14ac:dyDescent="0.3">
      <c r="A206" s="11">
        <v>194</v>
      </c>
      <c r="B206" s="38"/>
      <c r="C206" s="18" t="s">
        <v>9</v>
      </c>
      <c r="D206" s="19">
        <v>15924.3</v>
      </c>
      <c r="E206" s="15">
        <v>152390.29999999999</v>
      </c>
      <c r="F206" s="15">
        <v>76295.600000000006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f t="shared" ref="M206" si="266">J206*6+I206+H206+G206+F206+E206+D206</f>
        <v>244610.19999999998</v>
      </c>
      <c r="N206" s="1"/>
      <c r="O206" s="1"/>
      <c r="P206" s="1"/>
      <c r="Q206" s="1"/>
      <c r="R206" s="1"/>
    </row>
    <row r="207" spans="1:18" ht="18.350000000000001" x14ac:dyDescent="0.3">
      <c r="A207" s="11">
        <v>195</v>
      </c>
      <c r="B207" s="39"/>
      <c r="C207" s="18" t="s">
        <v>10</v>
      </c>
      <c r="D207" s="19">
        <v>215017.3</v>
      </c>
      <c r="E207" s="15">
        <f>8102.4+9041.4+8433.5</f>
        <v>25577.3</v>
      </c>
      <c r="F207" s="15">
        <f>13240+4015.6+81227</f>
        <v>98482.6</v>
      </c>
      <c r="G207" s="19">
        <f>81227+5000+75</f>
        <v>86302</v>
      </c>
      <c r="H207" s="19">
        <v>10075</v>
      </c>
      <c r="I207" s="19">
        <v>0</v>
      </c>
      <c r="J207" s="19">
        <v>0</v>
      </c>
      <c r="K207" s="19">
        <v>0</v>
      </c>
      <c r="L207" s="19">
        <v>0</v>
      </c>
      <c r="M207" s="19">
        <f>SUM(D207:L207)</f>
        <v>435454.19999999995</v>
      </c>
      <c r="N207" s="1"/>
      <c r="O207" s="1"/>
      <c r="P207" s="1"/>
      <c r="Q207" s="1"/>
      <c r="R207" s="1"/>
    </row>
    <row r="208" spans="1:18" ht="18.350000000000001" x14ac:dyDescent="0.3">
      <c r="A208" s="11">
        <v>196</v>
      </c>
      <c r="B208" s="25" t="s">
        <v>62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7"/>
      <c r="N208" s="1"/>
      <c r="O208" s="1"/>
      <c r="P208" s="1"/>
      <c r="Q208" s="1"/>
      <c r="R208" s="1"/>
    </row>
    <row r="209" spans="1:18" ht="31.6" customHeight="1" x14ac:dyDescent="0.3">
      <c r="A209" s="11">
        <v>197</v>
      </c>
      <c r="B209" s="37" t="s">
        <v>65</v>
      </c>
      <c r="C209" s="16" t="s">
        <v>7</v>
      </c>
      <c r="D209" s="17">
        <f t="shared" ref="D209:E209" si="267">D210+D211+D212</f>
        <v>115035.2</v>
      </c>
      <c r="E209" s="13">
        <f t="shared" si="267"/>
        <v>57598.445999999996</v>
      </c>
      <c r="F209" s="13">
        <f>F210+F211+F212</f>
        <v>33413.93</v>
      </c>
      <c r="G209" s="17">
        <f t="shared" ref="G209" si="268">G210+G211+G212</f>
        <v>20221.359999999997</v>
      </c>
      <c r="H209" s="17">
        <f t="shared" ref="H209" si="269">H210+H211+H212</f>
        <v>20221.359999999997</v>
      </c>
      <c r="I209" s="17">
        <f t="shared" ref="I209" si="270">I210+I211+I212</f>
        <v>0</v>
      </c>
      <c r="J209" s="17">
        <f>J210+J211+J212</f>
        <v>0</v>
      </c>
      <c r="K209" s="17">
        <f t="shared" ref="K209:L209" si="271">K210+K211+K212</f>
        <v>0</v>
      </c>
      <c r="L209" s="17">
        <f t="shared" si="271"/>
        <v>0</v>
      </c>
      <c r="M209" s="17">
        <f t="shared" ref="M209" si="272">M210+M211+M212</f>
        <v>246490.296</v>
      </c>
      <c r="N209" s="1"/>
      <c r="O209" s="1"/>
      <c r="P209" s="1"/>
      <c r="Q209" s="1"/>
      <c r="R209" s="1"/>
    </row>
    <row r="210" spans="1:18" ht="18.350000000000001" x14ac:dyDescent="0.3">
      <c r="A210" s="11">
        <v>198</v>
      </c>
      <c r="B210" s="38"/>
      <c r="C210" s="18" t="s">
        <v>8</v>
      </c>
      <c r="D210" s="19">
        <v>0</v>
      </c>
      <c r="E210" s="15">
        <v>0</v>
      </c>
      <c r="F210" s="15">
        <v>0</v>
      </c>
      <c r="G210" s="19">
        <v>0</v>
      </c>
      <c r="H210" s="19">
        <v>0</v>
      </c>
      <c r="I210" s="19">
        <v>0</v>
      </c>
      <c r="J210" s="19">
        <f>I210</f>
        <v>0</v>
      </c>
      <c r="K210" s="19">
        <f t="shared" ref="K210:L210" si="273">J210</f>
        <v>0</v>
      </c>
      <c r="L210" s="19">
        <f t="shared" si="273"/>
        <v>0</v>
      </c>
      <c r="M210" s="19">
        <f t="shared" ref="M210:M211" si="274">SUM(D210:L210)</f>
        <v>0</v>
      </c>
      <c r="N210" s="1"/>
      <c r="O210" s="1"/>
      <c r="P210" s="1"/>
      <c r="Q210" s="1"/>
      <c r="R210" s="1"/>
    </row>
    <row r="211" spans="1:18" ht="18.350000000000001" x14ac:dyDescent="0.3">
      <c r="A211" s="11">
        <v>199</v>
      </c>
      <c r="B211" s="38"/>
      <c r="C211" s="18" t="s">
        <v>9</v>
      </c>
      <c r="D211" s="19">
        <v>876.7</v>
      </c>
      <c r="E211" s="15">
        <f>183+8.1</f>
        <v>191.1</v>
      </c>
      <c r="F211" s="15">
        <f>206.5+4.1</f>
        <v>210.6</v>
      </c>
      <c r="G211" s="19">
        <f>206.5+4.1</f>
        <v>210.6</v>
      </c>
      <c r="H211" s="19">
        <v>210.6</v>
      </c>
      <c r="I211" s="19">
        <v>0</v>
      </c>
      <c r="J211" s="19">
        <v>0</v>
      </c>
      <c r="K211" s="19">
        <v>0</v>
      </c>
      <c r="L211" s="19">
        <v>0</v>
      </c>
      <c r="M211" s="19">
        <f t="shared" si="274"/>
        <v>1699.5999999999997</v>
      </c>
      <c r="N211" s="1"/>
      <c r="O211" s="1"/>
      <c r="P211" s="1"/>
      <c r="Q211" s="1"/>
      <c r="R211" s="1"/>
    </row>
    <row r="212" spans="1:18" ht="18.350000000000001" x14ac:dyDescent="0.3">
      <c r="A212" s="11">
        <v>200</v>
      </c>
      <c r="B212" s="39"/>
      <c r="C212" s="18" t="s">
        <v>10</v>
      </c>
      <c r="D212" s="19">
        <v>114158.5</v>
      </c>
      <c r="E212" s="15">
        <f>57389.718+17.628</f>
        <v>57407.345999999998</v>
      </c>
      <c r="F212" s="15">
        <f>31872.33+1331</f>
        <v>33203.33</v>
      </c>
      <c r="G212" s="19">
        <f>20010.76</f>
        <v>20010.759999999998</v>
      </c>
      <c r="H212" s="19">
        <v>20010.759999999998</v>
      </c>
      <c r="I212" s="19">
        <v>0</v>
      </c>
      <c r="J212" s="19">
        <v>0</v>
      </c>
      <c r="K212" s="19">
        <v>0</v>
      </c>
      <c r="L212" s="19">
        <v>0</v>
      </c>
      <c r="M212" s="19">
        <f>SUM(D212:L212)</f>
        <v>244790.696</v>
      </c>
      <c r="N212" s="1"/>
      <c r="O212" s="1"/>
      <c r="P212" s="1"/>
      <c r="Q212" s="1"/>
      <c r="R212" s="1"/>
    </row>
    <row r="213" spans="1:18" ht="18.350000000000001" x14ac:dyDescent="0.3">
      <c r="A213" s="11">
        <v>201</v>
      </c>
      <c r="B213" s="25" t="s">
        <v>63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7"/>
      <c r="N213" s="1"/>
      <c r="O213" s="1"/>
      <c r="P213" s="1"/>
      <c r="Q213" s="1"/>
      <c r="R213" s="1"/>
    </row>
    <row r="214" spans="1:18" ht="31.6" customHeight="1" x14ac:dyDescent="0.3">
      <c r="A214" s="11">
        <v>202</v>
      </c>
      <c r="B214" s="37" t="s">
        <v>65</v>
      </c>
      <c r="C214" s="16" t="s">
        <v>7</v>
      </c>
      <c r="D214" s="17">
        <f t="shared" ref="D214:E214" si="275">D215+D216+D217</f>
        <v>47323.8</v>
      </c>
      <c r="E214" s="13">
        <f t="shared" si="275"/>
        <v>37588.300000000003</v>
      </c>
      <c r="F214" s="13">
        <f>F215+F216+F217</f>
        <v>48280.29</v>
      </c>
      <c r="G214" s="17">
        <f t="shared" ref="G214" si="276">G215+G216+G217</f>
        <v>48280.3</v>
      </c>
      <c r="H214" s="17">
        <f t="shared" ref="H214" si="277">H215+H216+H217</f>
        <v>78280.3</v>
      </c>
      <c r="I214" s="17">
        <f t="shared" ref="I214" si="278">I215+I216+I217</f>
        <v>0</v>
      </c>
      <c r="J214" s="17">
        <f t="shared" ref="J214:L214" si="279">J215+J216+J217</f>
        <v>0</v>
      </c>
      <c r="K214" s="17">
        <f t="shared" si="279"/>
        <v>0</v>
      </c>
      <c r="L214" s="17">
        <f t="shared" si="279"/>
        <v>0</v>
      </c>
      <c r="M214" s="17">
        <f t="shared" ref="M214" si="280">M215+M216+M217</f>
        <v>259752.99</v>
      </c>
      <c r="N214" s="1"/>
      <c r="O214" s="1"/>
      <c r="P214" s="1"/>
      <c r="Q214" s="1"/>
      <c r="R214" s="1"/>
    </row>
    <row r="215" spans="1:18" ht="18.350000000000001" x14ac:dyDescent="0.3">
      <c r="A215" s="11">
        <v>203</v>
      </c>
      <c r="B215" s="38"/>
      <c r="C215" s="18" t="s">
        <v>8</v>
      </c>
      <c r="D215" s="19">
        <v>0</v>
      </c>
      <c r="E215" s="15">
        <v>0</v>
      </c>
      <c r="F215" s="15">
        <v>0</v>
      </c>
      <c r="G215" s="19">
        <v>0</v>
      </c>
      <c r="H215" s="19">
        <v>0</v>
      </c>
      <c r="I215" s="19">
        <v>0</v>
      </c>
      <c r="J215" s="19">
        <f>I215</f>
        <v>0</v>
      </c>
      <c r="K215" s="19">
        <f t="shared" ref="K215:L215" si="281">J215</f>
        <v>0</v>
      </c>
      <c r="L215" s="19">
        <f t="shared" si="281"/>
        <v>0</v>
      </c>
      <c r="M215" s="19">
        <f t="shared" ref="M215:M216" si="282">SUM(D215:L215)</f>
        <v>0</v>
      </c>
      <c r="N215" s="1"/>
      <c r="O215" s="1"/>
      <c r="P215" s="1"/>
      <c r="Q215" s="1"/>
      <c r="R215" s="1"/>
    </row>
    <row r="216" spans="1:18" ht="18.350000000000001" x14ac:dyDescent="0.3">
      <c r="A216" s="11">
        <v>204</v>
      </c>
      <c r="B216" s="38"/>
      <c r="C216" s="18" t="s">
        <v>9</v>
      </c>
      <c r="D216" s="19">
        <v>0</v>
      </c>
      <c r="E216" s="15">
        <v>0</v>
      </c>
      <c r="F216" s="15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f t="shared" si="282"/>
        <v>0</v>
      </c>
      <c r="N216" s="1"/>
      <c r="O216" s="1"/>
      <c r="P216" s="1"/>
      <c r="Q216" s="1"/>
      <c r="R216" s="1"/>
    </row>
    <row r="217" spans="1:18" ht="18.350000000000001" x14ac:dyDescent="0.3">
      <c r="A217" s="11">
        <v>205</v>
      </c>
      <c r="B217" s="39"/>
      <c r="C217" s="18" t="s">
        <v>10</v>
      </c>
      <c r="D217" s="19">
        <v>47323.8</v>
      </c>
      <c r="E217" s="15">
        <v>37588.300000000003</v>
      </c>
      <c r="F217" s="15">
        <v>48280.29</v>
      </c>
      <c r="G217" s="19">
        <v>48280.3</v>
      </c>
      <c r="H217" s="19">
        <v>78280.3</v>
      </c>
      <c r="I217" s="19">
        <v>0</v>
      </c>
      <c r="J217" s="19">
        <v>0</v>
      </c>
      <c r="K217" s="19">
        <v>0</v>
      </c>
      <c r="L217" s="19">
        <v>0</v>
      </c>
      <c r="M217" s="19">
        <f>SUM(D217:L217)</f>
        <v>259752.99</v>
      </c>
      <c r="N217" s="1"/>
      <c r="O217" s="1"/>
      <c r="P217" s="1"/>
      <c r="Q217" s="1"/>
      <c r="R217" s="1"/>
    </row>
    <row r="218" spans="1:18" ht="18.350000000000001" x14ac:dyDescent="0.3">
      <c r="A218" s="11">
        <v>206</v>
      </c>
      <c r="B218" s="25" t="s">
        <v>64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7"/>
      <c r="N218" s="1"/>
      <c r="O218" s="1"/>
      <c r="P218" s="1"/>
      <c r="Q218" s="1"/>
      <c r="R218" s="1"/>
    </row>
    <row r="219" spans="1:18" ht="31.6" customHeight="1" x14ac:dyDescent="0.3">
      <c r="A219" s="11">
        <v>207</v>
      </c>
      <c r="B219" s="37" t="s">
        <v>68</v>
      </c>
      <c r="C219" s="16" t="s">
        <v>7</v>
      </c>
      <c r="D219" s="17">
        <f t="shared" ref="D219" si="283">D220+D221+D222</f>
        <v>14329.4</v>
      </c>
      <c r="E219" s="13">
        <f t="shared" ref="E219" si="284">E220+E221+E222</f>
        <v>5</v>
      </c>
      <c r="F219" s="13">
        <f>F220+F221+F222</f>
        <v>7792.2</v>
      </c>
      <c r="G219" s="17">
        <f t="shared" ref="G219" si="285">G220+G221+G222</f>
        <v>7792.2</v>
      </c>
      <c r="H219" s="17">
        <f t="shared" ref="H219" si="286">H220+H221+H222</f>
        <v>0</v>
      </c>
      <c r="I219" s="17">
        <f t="shared" ref="I219" si="287">I220+I221+I222</f>
        <v>0</v>
      </c>
      <c r="J219" s="17">
        <f t="shared" ref="J219:L219" si="288">J220+J221+J222</f>
        <v>0</v>
      </c>
      <c r="K219" s="17">
        <f t="shared" si="288"/>
        <v>0</v>
      </c>
      <c r="L219" s="17">
        <f t="shared" si="288"/>
        <v>0</v>
      </c>
      <c r="M219" s="17">
        <f t="shared" ref="M219" si="289">M220+M221+M222</f>
        <v>29918.799999999999</v>
      </c>
      <c r="N219" s="1"/>
      <c r="O219" s="1"/>
      <c r="P219" s="1"/>
      <c r="Q219" s="1"/>
      <c r="R219" s="1"/>
    </row>
    <row r="220" spans="1:18" ht="18.350000000000001" x14ac:dyDescent="0.3">
      <c r="A220" s="11">
        <v>208</v>
      </c>
      <c r="B220" s="38"/>
      <c r="C220" s="18" t="s">
        <v>8</v>
      </c>
      <c r="D220" s="19">
        <v>0</v>
      </c>
      <c r="E220" s="15">
        <v>0</v>
      </c>
      <c r="F220" s="15">
        <v>0</v>
      </c>
      <c r="G220" s="19">
        <v>0</v>
      </c>
      <c r="H220" s="19">
        <v>0</v>
      </c>
      <c r="I220" s="19">
        <v>0</v>
      </c>
      <c r="J220" s="19">
        <f>I220</f>
        <v>0</v>
      </c>
      <c r="K220" s="19">
        <f t="shared" ref="K220:L220" si="290">J220</f>
        <v>0</v>
      </c>
      <c r="L220" s="19">
        <f t="shared" si="290"/>
        <v>0</v>
      </c>
      <c r="M220" s="19">
        <f t="shared" ref="M220:M221" si="291">SUM(D220:L220)</f>
        <v>0</v>
      </c>
      <c r="N220" s="1"/>
      <c r="O220" s="1"/>
      <c r="P220" s="1"/>
      <c r="Q220" s="1"/>
      <c r="R220" s="1"/>
    </row>
    <row r="221" spans="1:18" ht="18.350000000000001" x14ac:dyDescent="0.3">
      <c r="A221" s="11">
        <v>209</v>
      </c>
      <c r="B221" s="38"/>
      <c r="C221" s="18" t="s">
        <v>9</v>
      </c>
      <c r="D221" s="19">
        <v>13299.6</v>
      </c>
      <c r="E221" s="15">
        <v>0</v>
      </c>
      <c r="F221" s="15">
        <v>7402.7</v>
      </c>
      <c r="G221" s="19">
        <v>7402.7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f t="shared" si="291"/>
        <v>28105</v>
      </c>
      <c r="N221" s="1"/>
      <c r="O221" s="1"/>
      <c r="P221" s="1"/>
      <c r="Q221" s="1"/>
      <c r="R221" s="1"/>
    </row>
    <row r="222" spans="1:18" ht="18.350000000000001" x14ac:dyDescent="0.3">
      <c r="A222" s="11">
        <v>210</v>
      </c>
      <c r="B222" s="39"/>
      <c r="C222" s="18" t="s">
        <v>10</v>
      </c>
      <c r="D222" s="19">
        <v>1029.8</v>
      </c>
      <c r="E222" s="15">
        <v>5</v>
      </c>
      <c r="F222" s="15">
        <v>389.5</v>
      </c>
      <c r="G222" s="19">
        <v>389.5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f>SUM(D222:L222)</f>
        <v>1813.8</v>
      </c>
      <c r="N222" s="1"/>
      <c r="O222" s="1"/>
      <c r="P222" s="1"/>
      <c r="Q222" s="1"/>
      <c r="R222" s="1"/>
    </row>
    <row r="223" spans="1:18" ht="15.8" customHeight="1" x14ac:dyDescent="0.3">
      <c r="A223" s="11">
        <v>211</v>
      </c>
      <c r="B223" s="28" t="s">
        <v>69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0"/>
      <c r="N223" s="1"/>
      <c r="O223" s="1"/>
      <c r="P223" s="1"/>
      <c r="Q223" s="1"/>
      <c r="R223" s="1"/>
    </row>
    <row r="224" spans="1:18" ht="31.6" customHeight="1" x14ac:dyDescent="0.3">
      <c r="A224" s="11">
        <v>212</v>
      </c>
      <c r="B224" s="31" t="s">
        <v>71</v>
      </c>
      <c r="C224" s="20" t="s">
        <v>7</v>
      </c>
      <c r="D224" s="13">
        <f>D225+D226+D227+D228</f>
        <v>2250</v>
      </c>
      <c r="E224" s="13">
        <f t="shared" ref="E224" si="292">E225+E226+E227</f>
        <v>2218.5</v>
      </c>
      <c r="F224" s="13">
        <f>F225+F226+F227</f>
        <v>1007.676</v>
      </c>
      <c r="G224" s="13">
        <f>G225+G226+G227+G228</f>
        <v>1007.676</v>
      </c>
      <c r="H224" s="13">
        <f t="shared" ref="H224:L224" si="293">H225+H226+H227+H228</f>
        <v>1007.676</v>
      </c>
      <c r="I224" s="13">
        <f t="shared" si="293"/>
        <v>685</v>
      </c>
      <c r="J224" s="13">
        <f t="shared" si="293"/>
        <v>685</v>
      </c>
      <c r="K224" s="13">
        <f>K225+K226+K227+K228</f>
        <v>685</v>
      </c>
      <c r="L224" s="13">
        <f t="shared" si="293"/>
        <v>685</v>
      </c>
      <c r="M224" s="13">
        <f>M225+M226+M227+M228</f>
        <v>10231.527999999998</v>
      </c>
      <c r="N224" s="1"/>
      <c r="O224" s="1"/>
      <c r="P224" s="1"/>
      <c r="Q224" s="1"/>
      <c r="R224" s="1"/>
    </row>
    <row r="225" spans="1:18" ht="18.350000000000001" x14ac:dyDescent="0.3">
      <c r="A225" s="11">
        <v>213</v>
      </c>
      <c r="B225" s="32"/>
      <c r="C225" s="14" t="s">
        <v>8</v>
      </c>
      <c r="D225" s="15">
        <v>0</v>
      </c>
      <c r="E225" s="15">
        <v>408.7</v>
      </c>
      <c r="F225" s="15">
        <v>0</v>
      </c>
      <c r="G225" s="15">
        <v>0</v>
      </c>
      <c r="H225" s="15">
        <v>0</v>
      </c>
      <c r="I225" s="15">
        <v>0</v>
      </c>
      <c r="J225" s="15">
        <f>I225</f>
        <v>0</v>
      </c>
      <c r="K225" s="15">
        <f t="shared" ref="K225:L225" si="294">J225</f>
        <v>0</v>
      </c>
      <c r="L225" s="15">
        <f t="shared" si="294"/>
        <v>0</v>
      </c>
      <c r="M225" s="15">
        <f t="shared" ref="M225:M227" si="295">SUM(D225:L225)</f>
        <v>408.7</v>
      </c>
      <c r="N225" s="1"/>
      <c r="O225" s="1"/>
      <c r="P225" s="1"/>
      <c r="Q225" s="1"/>
      <c r="R225" s="1"/>
    </row>
    <row r="226" spans="1:18" ht="18.350000000000001" x14ac:dyDescent="0.3">
      <c r="A226" s="11">
        <v>214</v>
      </c>
      <c r="B226" s="32"/>
      <c r="C226" s="14" t="s">
        <v>9</v>
      </c>
      <c r="D226" s="15">
        <v>605</v>
      </c>
      <c r="E226" s="15">
        <v>1255.2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f t="shared" si="295"/>
        <v>1860.2</v>
      </c>
      <c r="N226" s="1"/>
      <c r="O226" s="1"/>
      <c r="P226" s="1"/>
      <c r="Q226" s="1"/>
      <c r="R226" s="1"/>
    </row>
    <row r="227" spans="1:18" ht="18.350000000000001" x14ac:dyDescent="0.3">
      <c r="A227" s="11">
        <v>215</v>
      </c>
      <c r="B227" s="32"/>
      <c r="C227" s="14" t="s">
        <v>10</v>
      </c>
      <c r="D227" s="15">
        <v>251.67400000000001</v>
      </c>
      <c r="E227" s="15">
        <v>554.6</v>
      </c>
      <c r="F227" s="15">
        <v>1007.676</v>
      </c>
      <c r="G227" s="15">
        <v>1007.676</v>
      </c>
      <c r="H227" s="15">
        <v>1007.676</v>
      </c>
      <c r="I227" s="15">
        <v>685</v>
      </c>
      <c r="J227" s="15">
        <v>685</v>
      </c>
      <c r="K227" s="15">
        <v>685</v>
      </c>
      <c r="L227" s="15">
        <v>685</v>
      </c>
      <c r="M227" s="15">
        <f t="shared" si="295"/>
        <v>6569.3019999999997</v>
      </c>
      <c r="N227" s="1"/>
      <c r="O227" s="1"/>
      <c r="P227" s="1"/>
      <c r="Q227" s="1"/>
      <c r="R227" s="1"/>
    </row>
    <row r="228" spans="1:18" ht="18.350000000000001" x14ac:dyDescent="0.3">
      <c r="A228" s="11">
        <v>216</v>
      </c>
      <c r="B228" s="33"/>
      <c r="C228" s="20" t="s">
        <v>34</v>
      </c>
      <c r="D228" s="15">
        <v>1393.326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f>SUM(D228:L228)</f>
        <v>1393.326</v>
      </c>
      <c r="N228" s="1"/>
      <c r="O228" s="1"/>
      <c r="P228" s="1"/>
      <c r="Q228" s="1"/>
      <c r="R228" s="1"/>
    </row>
    <row r="229" spans="1:18" ht="31.6" customHeight="1" x14ac:dyDescent="0.3">
      <c r="A229" s="11">
        <v>217</v>
      </c>
      <c r="B229" s="28" t="s">
        <v>70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0"/>
      <c r="N229" s="1"/>
      <c r="O229" s="1"/>
      <c r="P229" s="1"/>
      <c r="Q229" s="1"/>
      <c r="R229" s="1"/>
    </row>
    <row r="230" spans="1:18" ht="31.6" customHeight="1" x14ac:dyDescent="0.3">
      <c r="A230" s="11">
        <v>218</v>
      </c>
      <c r="B230" s="31" t="s">
        <v>36</v>
      </c>
      <c r="C230" s="20" t="s">
        <v>7</v>
      </c>
      <c r="D230" s="13">
        <f>D231+D232+M233</f>
        <v>2150</v>
      </c>
      <c r="E230" s="13">
        <f t="shared" ref="E230" si="296">E231+E232+E233</f>
        <v>200</v>
      </c>
      <c r="F230" s="13">
        <f>F231+F232+F233</f>
        <v>200</v>
      </c>
      <c r="G230" s="13">
        <f t="shared" ref="G230:M230" si="297">G231+G232+G233</f>
        <v>200</v>
      </c>
      <c r="H230" s="13">
        <f t="shared" si="297"/>
        <v>250</v>
      </c>
      <c r="I230" s="13">
        <f t="shared" si="297"/>
        <v>300</v>
      </c>
      <c r="J230" s="13">
        <f t="shared" si="297"/>
        <v>300</v>
      </c>
      <c r="K230" s="13">
        <f t="shared" ref="K230:L230" si="298">K231+K232+K233</f>
        <v>300</v>
      </c>
      <c r="L230" s="13">
        <f t="shared" si="298"/>
        <v>0</v>
      </c>
      <c r="M230" s="13">
        <f t="shared" si="297"/>
        <v>2150</v>
      </c>
      <c r="N230" s="1"/>
      <c r="O230" s="1"/>
      <c r="P230" s="1"/>
      <c r="Q230" s="1"/>
      <c r="R230" s="1"/>
    </row>
    <row r="231" spans="1:18" ht="18.350000000000001" x14ac:dyDescent="0.3">
      <c r="A231" s="11">
        <v>219</v>
      </c>
      <c r="B231" s="32"/>
      <c r="C231" s="14" t="s">
        <v>8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f>I231</f>
        <v>0</v>
      </c>
      <c r="K231" s="15">
        <f t="shared" ref="K231:L232" si="299">J231</f>
        <v>0</v>
      </c>
      <c r="L231" s="15">
        <f t="shared" si="299"/>
        <v>0</v>
      </c>
      <c r="M231" s="15">
        <f>J231*6+I231+H231+G231+F231+E231+D231</f>
        <v>0</v>
      </c>
      <c r="N231" s="1"/>
      <c r="O231" s="1"/>
      <c r="P231" s="1"/>
      <c r="Q231" s="1"/>
      <c r="R231" s="1"/>
    </row>
    <row r="232" spans="1:18" ht="18.350000000000001" x14ac:dyDescent="0.3">
      <c r="A232" s="11">
        <v>220</v>
      </c>
      <c r="B232" s="32"/>
      <c r="C232" s="14" t="s">
        <v>9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f t="shared" ref="J232" si="300">I232</f>
        <v>0</v>
      </c>
      <c r="K232" s="15">
        <f t="shared" si="299"/>
        <v>0</v>
      </c>
      <c r="L232" s="15">
        <f t="shared" si="299"/>
        <v>0</v>
      </c>
      <c r="M232" s="15">
        <f t="shared" ref="M232" si="301">J232*6+I232+H232+G232+F232+E232+D232</f>
        <v>0</v>
      </c>
      <c r="N232" s="1"/>
      <c r="O232" s="1"/>
      <c r="P232" s="1"/>
      <c r="Q232" s="1"/>
      <c r="R232" s="1"/>
    </row>
    <row r="233" spans="1:18" ht="18.350000000000001" x14ac:dyDescent="0.3">
      <c r="A233" s="11">
        <v>221</v>
      </c>
      <c r="B233" s="33"/>
      <c r="C233" s="14" t="s">
        <v>10</v>
      </c>
      <c r="D233" s="15">
        <v>400</v>
      </c>
      <c r="E233" s="15">
        <v>200</v>
      </c>
      <c r="F233" s="15">
        <v>200</v>
      </c>
      <c r="G233" s="15">
        <v>200</v>
      </c>
      <c r="H233" s="15">
        <v>250</v>
      </c>
      <c r="I233" s="15">
        <v>300</v>
      </c>
      <c r="J233" s="15">
        <v>300</v>
      </c>
      <c r="K233" s="15">
        <v>300</v>
      </c>
      <c r="L233" s="15">
        <v>0</v>
      </c>
      <c r="M233" s="15">
        <f>SUM(D233:L233)</f>
        <v>2150</v>
      </c>
      <c r="N233" s="1"/>
      <c r="O233" s="1"/>
      <c r="P233" s="1"/>
      <c r="Q233" s="1"/>
      <c r="R233" s="1"/>
    </row>
    <row r="234" spans="1:18" ht="18.350000000000001" x14ac:dyDescent="0.3">
      <c r="A234" s="11">
        <v>222</v>
      </c>
      <c r="B234" s="41" t="s">
        <v>74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3"/>
      <c r="N234" s="1"/>
      <c r="O234" s="1"/>
      <c r="P234" s="1"/>
      <c r="Q234" s="1"/>
      <c r="R234" s="1"/>
    </row>
    <row r="235" spans="1:18" ht="37.549999999999997" customHeight="1" x14ac:dyDescent="0.3">
      <c r="A235" s="11">
        <v>223</v>
      </c>
      <c r="B235" s="31" t="s">
        <v>73</v>
      </c>
      <c r="C235" s="12" t="s">
        <v>7</v>
      </c>
      <c r="D235" s="13">
        <f t="shared" ref="D235" si="302">D236+D237+D238+D239</f>
        <v>2270340.5690000001</v>
      </c>
      <c r="E235" s="13">
        <f>E236+E237+E238+E239</f>
        <v>844043.05899999989</v>
      </c>
      <c r="F235" s="13">
        <f>F236+F237+F238+F239</f>
        <v>929520.147</v>
      </c>
      <c r="G235" s="13">
        <f>G236+G237+G238+G239</f>
        <v>831268.38800000004</v>
      </c>
      <c r="H235" s="13">
        <f t="shared" ref="H235:I235" si="303">H236+H237+H238+H239</f>
        <v>754613.04</v>
      </c>
      <c r="I235" s="13">
        <f t="shared" si="303"/>
        <v>531897.26576999994</v>
      </c>
      <c r="J235" s="13">
        <f>J236+J237+J238+J239</f>
        <v>535542.16476999992</v>
      </c>
      <c r="K235" s="13">
        <f t="shared" ref="K235:L235" si="304">K236+K237+K238+K239</f>
        <v>539356.06536999997</v>
      </c>
      <c r="L235" s="13">
        <f t="shared" si="304"/>
        <v>542992.31536999997</v>
      </c>
      <c r="M235" s="13">
        <f>M236+M237+M238+M239</f>
        <v>7779573.0142800007</v>
      </c>
      <c r="N235" s="1"/>
      <c r="O235" s="1"/>
      <c r="P235" s="1"/>
      <c r="Q235" s="1"/>
      <c r="R235" s="1"/>
    </row>
    <row r="236" spans="1:18" ht="18.350000000000001" x14ac:dyDescent="0.3">
      <c r="A236" s="11">
        <v>224</v>
      </c>
      <c r="B236" s="32"/>
      <c r="C236" s="21" t="s">
        <v>8</v>
      </c>
      <c r="D236" s="15">
        <f>D85+D90+D95+D100+D105+D20+D25+D30+D40+D50+D55+D60+D65+D70+D75+D200+D205+D210+D215+D220+D175+D180+D185+D190+D115+D120+D125+D130+D225+D231+D165+D160+D155+D150+D145+D140</f>
        <v>135325.69999999998</v>
      </c>
      <c r="E236" s="15">
        <f>E85+E90+E95+E100+E105+E20+E25+E30+E40+E50+E55+E60+E65+E70+E75+E200+E205+E210+E215+E220+E175+E180+E185+E190+E115+E120+E125+E130+E225+E231+E165+E160+E155+E150+E145+E140+E35</f>
        <v>72800.5</v>
      </c>
      <c r="F236" s="15">
        <f t="shared" ref="F236:H238" si="305">F85+F90+F95+F100+F105+F20+F25+F30+F40+F50+F55+F60+F65+F70+F75+F200+F205+F210+F215+F220+F175+F180+F185+F190+F115+F120+F125+F130+F225+F231+F165+F160+F155+F150+F145+F140+F35</f>
        <v>4152</v>
      </c>
      <c r="G236" s="15">
        <f t="shared" si="305"/>
        <v>4100</v>
      </c>
      <c r="H236" s="15">
        <f>H85+H90+H95+H100+H105+H20+H25+H30+H40+H50+H55+H60+H65+H70+H75+H200+H205+H210+H215+H220+H175+H180+H185+H190+H115+H120+H125+H130+H225+H231+H165+H160+H155+H150+H145+H140+H35</f>
        <v>0</v>
      </c>
      <c r="I236" s="15">
        <f>I85+I90+I95+I100+I105+I20+I25+I30+I40+I50+I55+I60+I65+I70+I75+I200+I205+I210+I215+I220+I175+I180+I185+I190+I115+I120+I125+I130+I225+I231+I165+I160+I155+I150+I145+I140+I35</f>
        <v>10121.299999999999</v>
      </c>
      <c r="J236" s="15">
        <f>J85+J90+J95+J100+J105+J20+J25+J30+J40+J50+J55+J60+J65+J70+J75+J200+J205+J210+J215+J220+J175+J180+J185+J190+J115+J120+J125+J130+J225+J231+J165+J160+J155+J150+J145+J140+J35</f>
        <v>10121.299999999999</v>
      </c>
      <c r="K236" s="15">
        <f>K85+K90+K95+K100+K105+K20+K25+K30+K40+K50+K55+K60+K65+K70+K75+K200+K205+K210+K215+K220+K175+K180+K185+K190+K115+K120+K125+K130+K225+K231+K165+K160+K155+K150+K145+K140+K45</f>
        <v>10121.299999999999</v>
      </c>
      <c r="L236" s="15">
        <f>L85+L90+L95+L100+L105+L20+L25+L30+L40+L50+L55+L60+L65+L70+L75+L200+L205+L210+L215+L220+L175+L180+L185+L190+L115+L120+L125+L130+L225+L231+L165+L160+L155+L150+L145+L140+L35</f>
        <v>10121.299999999999</v>
      </c>
      <c r="M236" s="15">
        <f t="shared" ref="M236:M238" si="306">SUM(D236:L236)</f>
        <v>256863.39999999994</v>
      </c>
      <c r="N236" s="1"/>
      <c r="O236" s="1"/>
      <c r="P236" s="1"/>
      <c r="Q236" s="1"/>
      <c r="R236" s="1"/>
    </row>
    <row r="237" spans="1:18" ht="18.350000000000001" x14ac:dyDescent="0.3">
      <c r="A237" s="11">
        <v>225</v>
      </c>
      <c r="B237" s="32"/>
      <c r="C237" s="21" t="s">
        <v>9</v>
      </c>
      <c r="D237" s="15">
        <f>D86+D91+D96+D101+D106+D21+D26+D31+D41+D51+D56+D61+D66+D71+D76+D201+D206+D211+D216+D221+D176+D181+D186+D191+D116+D121+D126+D131+D226+D232+D166+D161+D156+D151+D146+D141</f>
        <v>655176.1</v>
      </c>
      <c r="E237" s="15">
        <f>E86+E91+E96+E101+E106+E21+E26+E31+E41+E51+E56+E61+E66+E71+E76+E201+E206+E211+E216+E221+E176+E181+E186+E191+E116+E121+E126+E131+E226+E232+E166+E161+E156+E151+E146+E141+E36</f>
        <v>343830.19699999999</v>
      </c>
      <c r="F237" s="15">
        <f t="shared" si="305"/>
        <v>322302.30000000005</v>
      </c>
      <c r="G237" s="15">
        <f t="shared" si="305"/>
        <v>259996.80000000002</v>
      </c>
      <c r="H237" s="15">
        <f t="shared" si="305"/>
        <v>267932.5</v>
      </c>
      <c r="I237" s="15">
        <f t="shared" ref="I237:K238" si="307">I86+I91+I96+I101+I106+I21+I26+I31+I41+I51+I56+I61+I66+I71+I76+I201+I206+I211+I216+I221+I176+I181+I186+I191+I116+I121+I126+I131+I226+I232+I166+I161+I156+I151+I146+I141+I36</f>
        <v>216526.2</v>
      </c>
      <c r="J237" s="15">
        <f t="shared" si="307"/>
        <v>216526.2</v>
      </c>
      <c r="K237" s="15">
        <f t="shared" si="307"/>
        <v>216526.2</v>
      </c>
      <c r="L237" s="15">
        <f>L86+L91+L96+L101+L106+L21+L26+L31+L41+L51+L56+L61+L66+L71+L76+L201+L206+L211+L216+L221+L176+L181+L186+L191+L116+L121+L126+L131+L226+L232+L166+L161+L156+L151+L146+L141+L36</f>
        <v>216526.2</v>
      </c>
      <c r="M237" s="15">
        <f>M86+M91+M96+M101+M106+M21+M26+M31+M41+M51+M56+M61+M66+M71+M76+M201+M206+M211+M216+M221+M176+M181+M186+M191+M116+M121+M126+M131+M226+M232+M166+M161+M156+M151+M146+M141+M36</f>
        <v>2715342.6970000002</v>
      </c>
      <c r="N237" s="1"/>
      <c r="O237" s="1"/>
      <c r="P237" s="1"/>
      <c r="Q237" s="1"/>
      <c r="R237" s="1"/>
    </row>
    <row r="238" spans="1:18" ht="18.350000000000001" x14ac:dyDescent="0.3">
      <c r="A238" s="11">
        <v>226</v>
      </c>
      <c r="B238" s="32"/>
      <c r="C238" s="21" t="s">
        <v>10</v>
      </c>
      <c r="D238" s="15">
        <f>D87+D92+D97+D102+D107+D22+D27+D32+D42+D52+D57+D62+D67+D72+D77+D202+D207+D212+D217+D222+D177+D182+D187+D192+D117+D122+D127+D132+D227+D233+D167+D162+D157+D152+D147+D142</f>
        <v>1478445.4430000002</v>
      </c>
      <c r="E238" s="15">
        <f>E87+E92+E97+E102+E107+E22+E27+E32+E42+E52+E57+E62+E67+E72+E77+E202+E207+E212+E217+E222+E177+E182+E187+E192+E117+E122+E127+E132+E227+E233+E167+E162+E157+E152+E147+E142+E37</f>
        <v>427412.36199999991</v>
      </c>
      <c r="F238" s="15">
        <f t="shared" si="305"/>
        <v>603065.84699999995</v>
      </c>
      <c r="G238" s="15">
        <f t="shared" si="305"/>
        <v>567171.58799999999</v>
      </c>
      <c r="H238" s="15">
        <f>H87+H92+H97+H102+H107+H22+H27+H32+H42+H52+H57+H62+H67+H72+H77+H202+H207+H212+H217+H222+H177+H182+H187+H192+H117+H122+H127+H132+H227+H233+H167+H162+H157+H152+H147+H142+H37</f>
        <v>486680.54000000004</v>
      </c>
      <c r="I238" s="15">
        <f t="shared" si="307"/>
        <v>305249.76577</v>
      </c>
      <c r="J238" s="15">
        <f t="shared" si="307"/>
        <v>308894.66476999997</v>
      </c>
      <c r="K238" s="15">
        <f t="shared" si="307"/>
        <v>312708.56536999997</v>
      </c>
      <c r="L238" s="15">
        <f>L87+L92+L97+L102+L107+L22+L27+L32+L42+L52+L57+L62+L67+L72+L77+L202+L207+L212+L217+L222+L177+L182+L187+L192+L117+L122+L127+L132+L227+L233+L167+L162+L157+L152+L147+L142+L37</f>
        <v>316344.81536999997</v>
      </c>
      <c r="M238" s="15">
        <f t="shared" si="306"/>
        <v>4805973.5912800003</v>
      </c>
      <c r="N238" s="1"/>
      <c r="O238" s="1"/>
      <c r="P238" s="1"/>
      <c r="Q238" s="1"/>
      <c r="R238" s="1"/>
    </row>
    <row r="239" spans="1:18" ht="36.700000000000003" x14ac:dyDescent="0.3">
      <c r="A239" s="11">
        <v>227</v>
      </c>
      <c r="B239" s="33"/>
      <c r="C239" s="12" t="s">
        <v>34</v>
      </c>
      <c r="D239" s="15">
        <f>D88+D93+D98+D103+D108+D23+D28+D38+D43+D53+D58+D63+D68+D73+D78+D203+D208+D213+D218+D223+D178+D183+D188+D193+D118+D123+D128+D133+D228+D234+D168+D163+D158+D153+D148+D143</f>
        <v>1393.326</v>
      </c>
      <c r="E239" s="15">
        <f>E228</f>
        <v>0</v>
      </c>
      <c r="F239" s="15">
        <f>F228</f>
        <v>0</v>
      </c>
      <c r="G239" s="15">
        <f>G228</f>
        <v>0</v>
      </c>
      <c r="H239" s="15">
        <f>H228</f>
        <v>0</v>
      </c>
      <c r="I239" s="15">
        <f>I88+I93+I98+I103+I108+I23+I28+I38+I43+I53+I58+I63+I68+I73+I78+I203+I208+I213+I218+I223+I178+I183+I188+I193+I118+I123+I128+I133+I228+I234+I168+I163+I158+I153+I148+I143</f>
        <v>0</v>
      </c>
      <c r="J239" s="15">
        <f>J88+J93+J98+J103+J108+J23+J28+J38+J43+J53+J58+J63+J68+J73+J78+J203+J208+J213+J218+J223+J178+J183+J188+J193+J118+J123+J128+J133+J228+J234+J168+J163+J158+J153+J148+J143</f>
        <v>0</v>
      </c>
      <c r="K239" s="15">
        <f>K88+K93+K98+K103+K108+K23+K28+K38+K43+K53+K58+K63+K68+K73+K78+K203+K208+K213+K218+K223+K178+K183+K188+K193+K118+K123+K128+K133+K228+K234+K168+K163+K158+K153+K148+K143</f>
        <v>0</v>
      </c>
      <c r="L239" s="15">
        <f>L88+L93+L98+L103+L108+L23+L28+L38+L43+L53+L58+L63+L68+L73+L78+L203+L208+L213+L218+L223+L178+L183+L188+L193+L118+L123+L128+L133+L228+L234+L168+L163+L158+L153+L148+L143</f>
        <v>0</v>
      </c>
      <c r="M239" s="15">
        <f>SUM(D239:L239)</f>
        <v>1393.326</v>
      </c>
      <c r="N239" s="1"/>
      <c r="O239" s="1"/>
      <c r="P239" s="1"/>
      <c r="Q239" s="1"/>
      <c r="R239" s="1"/>
    </row>
    <row r="240" spans="1:18" ht="15.65" x14ac:dyDescent="0.25">
      <c r="A240" s="1"/>
      <c r="B240" s="24"/>
      <c r="C240" s="24"/>
      <c r="D240" s="1"/>
      <c r="E240" s="3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21" ht="15.65" x14ac:dyDescent="0.25">
      <c r="B241" s="24"/>
      <c r="C241" s="24"/>
    </row>
    <row r="243" spans="2:21" x14ac:dyDescent="0.25">
      <c r="G243" s="5"/>
      <c r="R243" t="s">
        <v>35</v>
      </c>
      <c r="U243" s="6">
        <f>M230+M224+M194+M169+M134+M109+M79+M44+M14</f>
        <v>7779573.0142799998</v>
      </c>
    </row>
  </sheetData>
  <mergeCells count="109">
    <mergeCell ref="B158:M158"/>
    <mergeCell ref="B159:B162"/>
    <mergeCell ref="B164:B167"/>
    <mergeCell ref="B163:M163"/>
    <mergeCell ref="B224:B228"/>
    <mergeCell ref="B230:B233"/>
    <mergeCell ref="B199:B202"/>
    <mergeCell ref="B204:B207"/>
    <mergeCell ref="B209:B212"/>
    <mergeCell ref="B214:B217"/>
    <mergeCell ref="B219:B222"/>
    <mergeCell ref="B179:B182"/>
    <mergeCell ref="B184:B187"/>
    <mergeCell ref="B189:B192"/>
    <mergeCell ref="B194:B197"/>
    <mergeCell ref="B144:B147"/>
    <mergeCell ref="B148:M148"/>
    <mergeCell ref="B149:B152"/>
    <mergeCell ref="B153:M153"/>
    <mergeCell ref="B154:B157"/>
    <mergeCell ref="B93:M93"/>
    <mergeCell ref="B98:M98"/>
    <mergeCell ref="B103:M103"/>
    <mergeCell ref="B108:M108"/>
    <mergeCell ref="B109:B112"/>
    <mergeCell ref="B114:B117"/>
    <mergeCell ref="B119:B122"/>
    <mergeCell ref="B124:B127"/>
    <mergeCell ref="B129:B132"/>
    <mergeCell ref="B113:M113"/>
    <mergeCell ref="B59:B62"/>
    <mergeCell ref="B64:B67"/>
    <mergeCell ref="B69:B72"/>
    <mergeCell ref="B74:B77"/>
    <mergeCell ref="B79:B82"/>
    <mergeCell ref="B84:B87"/>
    <mergeCell ref="B89:B92"/>
    <mergeCell ref="B94:B97"/>
    <mergeCell ref="B104:B107"/>
    <mergeCell ref="B99:B102"/>
    <mergeCell ref="F10:F11"/>
    <mergeCell ref="G10:G11"/>
    <mergeCell ref="H10:H11"/>
    <mergeCell ref="M9:M11"/>
    <mergeCell ref="D9:L9"/>
    <mergeCell ref="K10:K11"/>
    <mergeCell ref="L10:L11"/>
    <mergeCell ref="B58:M58"/>
    <mergeCell ref="B49:B52"/>
    <mergeCell ref="B39:B42"/>
    <mergeCell ref="B14:B17"/>
    <mergeCell ref="B44:B47"/>
    <mergeCell ref="B54:B57"/>
    <mergeCell ref="B18:M18"/>
    <mergeCell ref="B28:M28"/>
    <mergeCell ref="B38:M38"/>
    <mergeCell ref="B43:M43"/>
    <mergeCell ref="B23:M23"/>
    <mergeCell ref="B19:B22"/>
    <mergeCell ref="B24:B27"/>
    <mergeCell ref="B29:B32"/>
    <mergeCell ref="A5:M5"/>
    <mergeCell ref="B234:M234"/>
    <mergeCell ref="I10:I11"/>
    <mergeCell ref="J10:J11"/>
    <mergeCell ref="D10:D11"/>
    <mergeCell ref="E10:E11"/>
    <mergeCell ref="B48:M48"/>
    <mergeCell ref="B53:M53"/>
    <mergeCell ref="B218:M218"/>
    <mergeCell ref="B63:M63"/>
    <mergeCell ref="B68:M68"/>
    <mergeCell ref="B73:M73"/>
    <mergeCell ref="B193:M193"/>
    <mergeCell ref="B78:M78"/>
    <mergeCell ref="B83:M83"/>
    <mergeCell ref="B88:M88"/>
    <mergeCell ref="B13:M13"/>
    <mergeCell ref="A6:M6"/>
    <mergeCell ref="A7:M7"/>
    <mergeCell ref="A9:A11"/>
    <mergeCell ref="B9:B11"/>
    <mergeCell ref="B34:B37"/>
    <mergeCell ref="B33:M33"/>
    <mergeCell ref="C9:C11"/>
    <mergeCell ref="B240:C240"/>
    <mergeCell ref="B241:C241"/>
    <mergeCell ref="B118:M118"/>
    <mergeCell ref="B123:M123"/>
    <mergeCell ref="B128:M128"/>
    <mergeCell ref="B223:M223"/>
    <mergeCell ref="B198:M198"/>
    <mergeCell ref="B203:M203"/>
    <mergeCell ref="B208:M208"/>
    <mergeCell ref="B213:M213"/>
    <mergeCell ref="B183:M183"/>
    <mergeCell ref="B188:M188"/>
    <mergeCell ref="B168:M168"/>
    <mergeCell ref="B173:M173"/>
    <mergeCell ref="B178:M178"/>
    <mergeCell ref="B229:M229"/>
    <mergeCell ref="B235:B239"/>
    <mergeCell ref="B133:M133"/>
    <mergeCell ref="B134:B137"/>
    <mergeCell ref="B138:M138"/>
    <mergeCell ref="B139:B142"/>
    <mergeCell ref="B143:M143"/>
    <mergeCell ref="B174:B177"/>
    <mergeCell ref="B169:B172"/>
  </mergeCells>
  <pageMargins left="0.78740157480314965" right="0.23622047244094491" top="0.48258928571428572" bottom="0.74803149606299213" header="0.31496062992125984" footer="0.31496062992125984"/>
  <pageSetup paperSize="9" scale="50" firstPageNumber="2" fitToHeight="15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2024-04-11T12:25:34Z</dcterms:modified>
</cp:coreProperties>
</file>