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2" yWindow="-122" windowWidth="29045" windowHeight="15840"/>
  </bookViews>
  <sheets>
    <sheet name="Лист2" sheetId="2" r:id="rId1"/>
    <sheet name="Лист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2" l="1"/>
  <c r="G232" i="2"/>
  <c r="I232" i="2" l="1"/>
  <c r="G114" i="2"/>
  <c r="G142" i="2"/>
  <c r="G168" i="2"/>
  <c r="G237" i="2"/>
  <c r="L214" i="2" l="1"/>
  <c r="K214" i="2"/>
  <c r="J214" i="2"/>
  <c r="I214" i="2"/>
  <c r="G73" i="2" l="1"/>
  <c r="H232" i="2" l="1"/>
  <c r="F73" i="2"/>
  <c r="F67" i="2"/>
  <c r="F227" i="2" l="1"/>
  <c r="F168" i="2"/>
  <c r="F173" i="2"/>
  <c r="F84" i="2"/>
  <c r="I336" i="2" l="1"/>
  <c r="H336" i="2"/>
  <c r="G336" i="2"/>
  <c r="I335" i="2"/>
  <c r="H335" i="2"/>
  <c r="G335" i="2"/>
  <c r="I286" i="2"/>
  <c r="H286" i="2"/>
  <c r="G286" i="2"/>
  <c r="I222" i="2"/>
  <c r="H222" i="2"/>
  <c r="G222" i="2"/>
  <c r="G215" i="2" s="1"/>
  <c r="I125" i="2" l="1"/>
  <c r="H125" i="2"/>
  <c r="G125" i="2"/>
  <c r="I67" i="2"/>
  <c r="H67" i="2"/>
  <c r="G67" i="2"/>
  <c r="K23" i="2"/>
  <c r="G23" i="2"/>
  <c r="L26" i="2"/>
  <c r="L23" i="2" s="1"/>
  <c r="K26" i="2"/>
  <c r="J26" i="2"/>
  <c r="J23" i="2" s="1"/>
  <c r="I26" i="2"/>
  <c r="I23" i="2" s="1"/>
  <c r="H26" i="2"/>
  <c r="H23" i="2" s="1"/>
  <c r="G26" i="2"/>
  <c r="F26" i="2"/>
  <c r="F23" i="2" s="1"/>
  <c r="E26" i="2"/>
  <c r="E23" i="2" s="1"/>
  <c r="D24" i="2"/>
  <c r="L61" i="2" l="1"/>
  <c r="K61" i="2"/>
  <c r="J61" i="2"/>
  <c r="I61" i="2"/>
  <c r="H61" i="2"/>
  <c r="G61" i="2"/>
  <c r="L60" i="2"/>
  <c r="K60" i="2"/>
  <c r="J60" i="2"/>
  <c r="I60" i="2"/>
  <c r="H60" i="2"/>
  <c r="G60" i="2"/>
  <c r="F61" i="2"/>
  <c r="F60" i="2"/>
  <c r="D90" i="2"/>
  <c r="D89" i="2"/>
  <c r="D88" i="2"/>
  <c r="D87" i="2"/>
  <c r="L86" i="2"/>
  <c r="K86" i="2"/>
  <c r="J86" i="2"/>
  <c r="I86" i="2"/>
  <c r="H86" i="2"/>
  <c r="G86" i="2"/>
  <c r="F86" i="2"/>
  <c r="E86" i="2"/>
  <c r="D86" i="2" l="1"/>
  <c r="F336" i="2" l="1"/>
  <c r="F286" i="2"/>
  <c r="F222" i="2" l="1"/>
  <c r="F232" i="2"/>
  <c r="F253" i="2"/>
  <c r="D253" i="2" l="1"/>
  <c r="D298" i="2"/>
  <c r="F271" i="2"/>
  <c r="F213" i="2"/>
  <c r="F59" i="2"/>
  <c r="E128" i="2"/>
  <c r="F133" i="2"/>
  <c r="D134" i="2"/>
  <c r="D141" i="2"/>
  <c r="D142" i="2"/>
  <c r="F139" i="2"/>
  <c r="F144" i="2"/>
  <c r="D147" i="2"/>
  <c r="F154" i="2"/>
  <c r="D156" i="2"/>
  <c r="D157" i="2"/>
  <c r="F170" i="2"/>
  <c r="D173" i="2"/>
  <c r="F176" i="2"/>
  <c r="D179" i="2"/>
  <c r="D184" i="2"/>
  <c r="F187" i="2"/>
  <c r="G192" i="2"/>
  <c r="F192" i="2"/>
  <c r="D195" i="2"/>
  <c r="D79" i="2"/>
  <c r="D72" i="2"/>
  <c r="F292" i="2" l="1"/>
  <c r="D292" i="2" s="1"/>
  <c r="F221" i="2"/>
  <c r="F128" i="2"/>
  <c r="D137" i="2"/>
  <c r="D136" i="2"/>
  <c r="D135" i="2"/>
  <c r="E133" i="2"/>
  <c r="L133" i="2"/>
  <c r="K133" i="2"/>
  <c r="J133" i="2"/>
  <c r="I133" i="2"/>
  <c r="H133" i="2"/>
  <c r="G133" i="2"/>
  <c r="D132" i="2"/>
  <c r="F123" i="2"/>
  <c r="F119" i="2"/>
  <c r="D119" i="2" l="1"/>
  <c r="F118" i="2"/>
  <c r="F112" i="2"/>
  <c r="F92" i="2" s="1"/>
  <c r="F113" i="2"/>
  <c r="D133" i="2"/>
  <c r="L113" i="2" l="1"/>
  <c r="K113" i="2"/>
  <c r="J113" i="2"/>
  <c r="I113" i="2"/>
  <c r="F93" i="2"/>
  <c r="F214" i="2"/>
  <c r="F199" i="2" s="1"/>
  <c r="F229" i="2"/>
  <c r="H214" i="2" l="1"/>
  <c r="G214" i="2"/>
  <c r="F215" i="2"/>
  <c r="L239" i="2" l="1"/>
  <c r="K239" i="2"/>
  <c r="J239" i="2"/>
  <c r="I239" i="2"/>
  <c r="H239" i="2"/>
  <c r="G239" i="2"/>
  <c r="F239" i="2"/>
  <c r="L329" i="2"/>
  <c r="K329" i="2"/>
  <c r="J329" i="2"/>
  <c r="I329" i="2"/>
  <c r="L330" i="2"/>
  <c r="K330" i="2"/>
  <c r="J330" i="2"/>
  <c r="I330" i="2"/>
  <c r="F328" i="2"/>
  <c r="F330" i="2"/>
  <c r="F333" i="2"/>
  <c r="F335" i="2"/>
  <c r="F329" i="2" s="1"/>
  <c r="D341" i="2"/>
  <c r="D340" i="2"/>
  <c r="L338" i="2"/>
  <c r="K338" i="2"/>
  <c r="J338" i="2"/>
  <c r="I338" i="2"/>
  <c r="H338" i="2"/>
  <c r="G338" i="2"/>
  <c r="F338" i="2"/>
  <c r="D239" i="2" l="1"/>
  <c r="F315" i="2"/>
  <c r="D338" i="2"/>
  <c r="E338" i="2"/>
  <c r="I202" i="2" l="1"/>
  <c r="F165" i="2" l="1"/>
  <c r="D19" i="2" l="1"/>
  <c r="D242" i="2"/>
  <c r="G200" i="2"/>
  <c r="F200" i="2"/>
  <c r="K215" i="2"/>
  <c r="K200" i="2" s="1"/>
  <c r="J215" i="2"/>
  <c r="I215" i="2"/>
  <c r="H215" i="2"/>
  <c r="L215" i="2"/>
  <c r="L200" i="2" s="1"/>
  <c r="J200" i="2"/>
  <c r="I200" i="2" l="1"/>
  <c r="H200" i="2"/>
  <c r="L93" i="2"/>
  <c r="K93" i="2"/>
  <c r="J93" i="2"/>
  <c r="I93" i="2"/>
  <c r="H113" i="2" l="1"/>
  <c r="G113" i="2"/>
  <c r="E125" i="2"/>
  <c r="E67" i="2"/>
  <c r="D67" i="2" s="1"/>
  <c r="H93" i="2" l="1"/>
  <c r="G93" i="2"/>
  <c r="D125" i="2"/>
  <c r="E335" i="2"/>
  <c r="H37" i="2" l="1"/>
  <c r="F114" i="2"/>
  <c r="F149" i="2"/>
  <c r="F159" i="2"/>
  <c r="F181" i="2"/>
  <c r="E115" i="2"/>
  <c r="E95" i="2" s="1"/>
  <c r="L115" i="2"/>
  <c r="L95" i="2" s="1"/>
  <c r="K115" i="2"/>
  <c r="K95" i="2" s="1"/>
  <c r="J115" i="2"/>
  <c r="J95" i="2" s="1"/>
  <c r="I115" i="2"/>
  <c r="I95" i="2" s="1"/>
  <c r="H115" i="2"/>
  <c r="H95" i="2" s="1"/>
  <c r="G115" i="2"/>
  <c r="G95" i="2" s="1"/>
  <c r="F115" i="2"/>
  <c r="F95" i="2" s="1"/>
  <c r="E154" i="2"/>
  <c r="L154" i="2"/>
  <c r="K154" i="2"/>
  <c r="J154" i="2"/>
  <c r="I154" i="2"/>
  <c r="H154" i="2"/>
  <c r="G154" i="2"/>
  <c r="D158" i="2"/>
  <c r="D155" i="2"/>
  <c r="L149" i="2"/>
  <c r="K149" i="2"/>
  <c r="J149" i="2"/>
  <c r="I149" i="2"/>
  <c r="H149" i="2"/>
  <c r="G149" i="2"/>
  <c r="E149" i="2"/>
  <c r="D153" i="2"/>
  <c r="D154" i="2" l="1"/>
  <c r="H245" i="2"/>
  <c r="H199" i="2"/>
  <c r="H213" i="2"/>
  <c r="G199" i="2"/>
  <c r="G213" i="2"/>
  <c r="D254" i="2"/>
  <c r="D252" i="2"/>
  <c r="D251" i="2"/>
  <c r="L250" i="2"/>
  <c r="K250" i="2"/>
  <c r="J250" i="2"/>
  <c r="I250" i="2"/>
  <c r="H250" i="2"/>
  <c r="G250" i="2"/>
  <c r="F250" i="2"/>
  <c r="E250" i="2"/>
  <c r="L245" i="2"/>
  <c r="K245" i="2"/>
  <c r="J245" i="2"/>
  <c r="I245" i="2"/>
  <c r="E234" i="2"/>
  <c r="L234" i="2"/>
  <c r="K234" i="2"/>
  <c r="J234" i="2"/>
  <c r="I234" i="2"/>
  <c r="H234" i="2"/>
  <c r="G234" i="2"/>
  <c r="F234" i="2"/>
  <c r="D238" i="2"/>
  <c r="D237" i="2"/>
  <c r="D236" i="2"/>
  <c r="D235" i="2"/>
  <c r="L229" i="2"/>
  <c r="K229" i="2"/>
  <c r="J229" i="2"/>
  <c r="I229" i="2"/>
  <c r="H229" i="2"/>
  <c r="G229" i="2"/>
  <c r="E229" i="2"/>
  <c r="D233" i="2"/>
  <c r="G245" i="2"/>
  <c r="F245" i="2"/>
  <c r="H330" i="2"/>
  <c r="H329" i="2"/>
  <c r="G330" i="2"/>
  <c r="G329" i="2"/>
  <c r="D250" i="2" l="1"/>
  <c r="D234" i="2"/>
  <c r="E221" i="2" l="1"/>
  <c r="E248" i="2"/>
  <c r="E245" i="2" l="1"/>
  <c r="E215" i="2"/>
  <c r="E200" i="2" s="1"/>
  <c r="E194" i="2"/>
  <c r="E188" i="2"/>
  <c r="D188" i="2" s="1"/>
  <c r="E168" i="2"/>
  <c r="D168" i="2" s="1"/>
  <c r="E192" i="2" l="1"/>
  <c r="D194" i="2"/>
  <c r="E113" i="2"/>
  <c r="E93" i="2" s="1"/>
  <c r="D243" i="2"/>
  <c r="D241" i="2"/>
  <c r="D240" i="2"/>
  <c r="D249" i="2"/>
  <c r="D163" i="2" l="1"/>
  <c r="D162" i="2"/>
  <c r="D161" i="2"/>
  <c r="D160" i="2"/>
  <c r="L159" i="2"/>
  <c r="K159" i="2"/>
  <c r="J159" i="2"/>
  <c r="I159" i="2"/>
  <c r="H159" i="2"/>
  <c r="G159" i="2"/>
  <c r="E159" i="2"/>
  <c r="D159" i="2" l="1"/>
  <c r="F303" i="2"/>
  <c r="E330" i="2"/>
  <c r="E303" i="2" s="1"/>
  <c r="E333" i="2"/>
  <c r="D335" i="2" l="1"/>
  <c r="D152" i="2"/>
  <c r="D151" i="2"/>
  <c r="D150" i="2"/>
  <c r="D149" i="2" l="1"/>
  <c r="E112" i="2"/>
  <c r="E92" i="2" s="1"/>
  <c r="D189" i="2"/>
  <c r="D172" i="2"/>
  <c r="D146" i="2"/>
  <c r="H112" i="2"/>
  <c r="H92" i="2" s="1"/>
  <c r="G112" i="2"/>
  <c r="G92" i="2" s="1"/>
  <c r="E114" i="2" l="1"/>
  <c r="E329" i="2" l="1"/>
  <c r="E302" i="2" s="1"/>
  <c r="E315" i="2" l="1"/>
  <c r="H114" i="2"/>
  <c r="I114" i="2"/>
  <c r="J114" i="2"/>
  <c r="K114" i="2"/>
  <c r="L114" i="2"/>
  <c r="D185" i="2"/>
  <c r="D183" i="2"/>
  <c r="D182" i="2"/>
  <c r="L181" i="2"/>
  <c r="K181" i="2"/>
  <c r="J181" i="2"/>
  <c r="I181" i="2"/>
  <c r="H181" i="2"/>
  <c r="G181" i="2"/>
  <c r="E181" i="2"/>
  <c r="D181" i="2" l="1"/>
  <c r="D148" i="2"/>
  <c r="D145" i="2"/>
  <c r="L144" i="2"/>
  <c r="K144" i="2"/>
  <c r="J144" i="2"/>
  <c r="I144" i="2"/>
  <c r="H144" i="2"/>
  <c r="G144" i="2"/>
  <c r="E144" i="2"/>
  <c r="D131" i="2"/>
  <c r="D130" i="2"/>
  <c r="D129" i="2"/>
  <c r="L128" i="2"/>
  <c r="K128" i="2"/>
  <c r="J128" i="2"/>
  <c r="I128" i="2"/>
  <c r="H128" i="2"/>
  <c r="G128" i="2"/>
  <c r="D144" i="2" l="1"/>
  <c r="D128" i="2"/>
  <c r="H303" i="2"/>
  <c r="I303" i="2"/>
  <c r="J303" i="2"/>
  <c r="K303" i="2"/>
  <c r="L303" i="2"/>
  <c r="G302" i="2"/>
  <c r="H302" i="2"/>
  <c r="I302" i="2"/>
  <c r="J302" i="2"/>
  <c r="K302" i="2"/>
  <c r="L302" i="2"/>
  <c r="D336" i="2"/>
  <c r="G333" i="2"/>
  <c r="H333" i="2"/>
  <c r="I333" i="2"/>
  <c r="J333" i="2"/>
  <c r="K333" i="2"/>
  <c r="L333" i="2"/>
  <c r="F302" i="2" l="1"/>
  <c r="D329" i="2"/>
  <c r="K315" i="2"/>
  <c r="I315" i="2"/>
  <c r="G303" i="2"/>
  <c r="D330" i="2"/>
  <c r="G315" i="2"/>
  <c r="J315" i="2"/>
  <c r="L315" i="2"/>
  <c r="H315" i="2"/>
  <c r="D333" i="2"/>
  <c r="D315" i="2" l="1"/>
  <c r="I112" i="2"/>
  <c r="I92" i="2" s="1"/>
  <c r="J112" i="2"/>
  <c r="J92" i="2" s="1"/>
  <c r="K112" i="2"/>
  <c r="K92" i="2" s="1"/>
  <c r="L112" i="2"/>
  <c r="L92" i="2" s="1"/>
  <c r="L286" i="2"/>
  <c r="K286" i="2"/>
  <c r="J286" i="2"/>
  <c r="D286" i="2" l="1"/>
  <c r="E111" i="2"/>
  <c r="F273" i="2"/>
  <c r="G273" i="2"/>
  <c r="G41" i="2" s="1"/>
  <c r="H273" i="2"/>
  <c r="H41" i="2" s="1"/>
  <c r="I273" i="2"/>
  <c r="I41" i="2" s="1"/>
  <c r="J273" i="2"/>
  <c r="J41" i="2" s="1"/>
  <c r="K273" i="2"/>
  <c r="K41" i="2" s="1"/>
  <c r="L273" i="2"/>
  <c r="L41" i="2" s="1"/>
  <c r="E273" i="2"/>
  <c r="D299" i="2"/>
  <c r="D297" i="2"/>
  <c r="D296" i="2"/>
  <c r="L295" i="2"/>
  <c r="K295" i="2"/>
  <c r="J295" i="2"/>
  <c r="I295" i="2"/>
  <c r="H295" i="2"/>
  <c r="G295" i="2"/>
  <c r="F295" i="2"/>
  <c r="E295" i="2"/>
  <c r="D295" i="2" l="1"/>
  <c r="D246" i="2" l="1"/>
  <c r="D247" i="2"/>
  <c r="E99" i="2" l="1"/>
  <c r="E94" i="2" s="1"/>
  <c r="F99" i="2"/>
  <c r="F94" i="2" s="1"/>
  <c r="G99" i="2"/>
  <c r="G94" i="2" s="1"/>
  <c r="H99" i="2"/>
  <c r="H94" i="2" s="1"/>
  <c r="I99" i="2"/>
  <c r="I94" i="2" s="1"/>
  <c r="J99" i="2"/>
  <c r="J94" i="2" s="1"/>
  <c r="K99" i="2"/>
  <c r="K94" i="2" s="1"/>
  <c r="L99" i="2"/>
  <c r="L94" i="2" s="1"/>
  <c r="L96" i="2" l="1"/>
  <c r="L21" i="2"/>
  <c r="L18" i="2" s="1"/>
  <c r="H96" i="2"/>
  <c r="H21" i="2"/>
  <c r="H18" i="2" s="1"/>
  <c r="K96" i="2"/>
  <c r="K21" i="2"/>
  <c r="K18" i="2" s="1"/>
  <c r="G96" i="2"/>
  <c r="G21" i="2"/>
  <c r="G18" i="2" s="1"/>
  <c r="J96" i="2"/>
  <c r="J21" i="2"/>
  <c r="J18" i="2" s="1"/>
  <c r="F21" i="2"/>
  <c r="F18" i="2" s="1"/>
  <c r="I96" i="2"/>
  <c r="I21" i="2"/>
  <c r="I18" i="2" s="1"/>
  <c r="E21" i="2"/>
  <c r="E18" i="2" s="1"/>
  <c r="F96" i="2"/>
  <c r="E96" i="2"/>
  <c r="E51" i="2"/>
  <c r="G51" i="2"/>
  <c r="H51" i="2"/>
  <c r="I51" i="2"/>
  <c r="J51" i="2"/>
  <c r="K51" i="2"/>
  <c r="L51" i="2"/>
  <c r="D105" i="2"/>
  <c r="D104" i="2"/>
  <c r="D103" i="2"/>
  <c r="D102" i="2"/>
  <c r="L101" i="2"/>
  <c r="K101" i="2"/>
  <c r="J101" i="2"/>
  <c r="I101" i="2"/>
  <c r="H101" i="2"/>
  <c r="G101" i="2"/>
  <c r="F101" i="2"/>
  <c r="E101" i="2"/>
  <c r="D99" i="2" l="1"/>
  <c r="D26" i="2"/>
  <c r="D23" i="2" s="1"/>
  <c r="D101" i="2"/>
  <c r="D96" i="2"/>
  <c r="D21" i="2" l="1"/>
  <c r="D18" i="2" s="1"/>
  <c r="E61" i="2"/>
  <c r="D232" i="2"/>
  <c r="E118" i="2"/>
  <c r="G118" i="2"/>
  <c r="H118" i="2"/>
  <c r="I118" i="2"/>
  <c r="J118" i="2"/>
  <c r="K118" i="2"/>
  <c r="L118" i="2"/>
  <c r="E123" i="2"/>
  <c r="G123" i="2"/>
  <c r="H123" i="2"/>
  <c r="I123" i="2"/>
  <c r="J123" i="2"/>
  <c r="K123" i="2"/>
  <c r="L123" i="2"/>
  <c r="E139" i="2"/>
  <c r="G139" i="2"/>
  <c r="H139" i="2"/>
  <c r="I139" i="2"/>
  <c r="J139" i="2"/>
  <c r="K139" i="2"/>
  <c r="L139" i="2"/>
  <c r="E170" i="2"/>
  <c r="H192" i="2"/>
  <c r="I192" i="2"/>
  <c r="J192" i="2"/>
  <c r="K192" i="2"/>
  <c r="L192" i="2"/>
  <c r="E187" i="2"/>
  <c r="G187" i="2"/>
  <c r="H187" i="2"/>
  <c r="I187" i="2"/>
  <c r="J187" i="2"/>
  <c r="K187" i="2"/>
  <c r="L187" i="2"/>
  <c r="D190" i="2"/>
  <c r="D126" i="2"/>
  <c r="D121" i="2"/>
  <c r="D114" i="2" s="1"/>
  <c r="D94" i="2" s="1"/>
  <c r="D227" i="2"/>
  <c r="D222" i="2"/>
  <c r="F319" i="2"/>
  <c r="G319" i="2"/>
  <c r="H319" i="2"/>
  <c r="I319" i="2"/>
  <c r="J319" i="2"/>
  <c r="K319" i="2"/>
  <c r="L319" i="2"/>
  <c r="E319" i="2"/>
  <c r="F318" i="2"/>
  <c r="G318" i="2"/>
  <c r="H318" i="2"/>
  <c r="I318" i="2"/>
  <c r="J318" i="2"/>
  <c r="K318" i="2"/>
  <c r="L318" i="2"/>
  <c r="E318" i="2"/>
  <c r="F317" i="2"/>
  <c r="G317" i="2"/>
  <c r="H317" i="2"/>
  <c r="I317" i="2"/>
  <c r="J317" i="2"/>
  <c r="K317" i="2"/>
  <c r="L317" i="2"/>
  <c r="F316" i="2"/>
  <c r="F39" i="2" s="1"/>
  <c r="G316" i="2"/>
  <c r="H316" i="2"/>
  <c r="I316" i="2"/>
  <c r="J316" i="2"/>
  <c r="K316" i="2"/>
  <c r="L316" i="2"/>
  <c r="E316" i="2"/>
  <c r="E317" i="2"/>
  <c r="E344" i="2"/>
  <c r="F344" i="2"/>
  <c r="G344" i="2"/>
  <c r="H344" i="2"/>
  <c r="I344" i="2"/>
  <c r="J344" i="2"/>
  <c r="K344" i="2"/>
  <c r="L344" i="2"/>
  <c r="D345" i="2"/>
  <c r="D346" i="2"/>
  <c r="D347" i="2"/>
  <c r="D348" i="2"/>
  <c r="E46" i="2" l="1"/>
  <c r="E41" i="2"/>
  <c r="D317" i="2"/>
  <c r="D318" i="2"/>
  <c r="D344" i="2"/>
  <c r="K111" i="2"/>
  <c r="F41" i="2" l="1"/>
  <c r="I46" i="2"/>
  <c r="J46" i="2"/>
  <c r="K46" i="2"/>
  <c r="L46" i="2"/>
  <c r="I45" i="2"/>
  <c r="J45" i="2"/>
  <c r="K45" i="2"/>
  <c r="L45" i="2"/>
  <c r="E60" i="2"/>
  <c r="H45" i="2" l="1"/>
  <c r="H46" i="2"/>
  <c r="E45" i="2"/>
  <c r="G46" i="2"/>
  <c r="F45" i="2"/>
  <c r="G45" i="2"/>
  <c r="F46" i="2"/>
  <c r="D78" i="2"/>
  <c r="D80" i="2"/>
  <c r="D77" i="2"/>
  <c r="D167" i="2" l="1"/>
  <c r="D169" i="2"/>
  <c r="D166" i="2"/>
  <c r="D248" i="2"/>
  <c r="D215" i="2" s="1"/>
  <c r="E283" i="2"/>
  <c r="F283" i="2"/>
  <c r="G283" i="2"/>
  <c r="H283" i="2"/>
  <c r="I283" i="2"/>
  <c r="J283" i="2"/>
  <c r="K283" i="2"/>
  <c r="L283" i="2"/>
  <c r="D285" i="2"/>
  <c r="E304" i="2"/>
  <c r="H304" i="2"/>
  <c r="I304" i="2"/>
  <c r="L304" i="2"/>
  <c r="F304" i="2"/>
  <c r="G304" i="2"/>
  <c r="J304" i="2"/>
  <c r="K304" i="2"/>
  <c r="D319" i="2"/>
  <c r="H301" i="2"/>
  <c r="I301" i="2"/>
  <c r="L301" i="2"/>
  <c r="E301" i="2"/>
  <c r="E322" i="2"/>
  <c r="F322" i="2"/>
  <c r="G322" i="2"/>
  <c r="H322" i="2"/>
  <c r="I322" i="2"/>
  <c r="J322" i="2"/>
  <c r="K322" i="2"/>
  <c r="L322" i="2"/>
  <c r="D324" i="2"/>
  <c r="D325" i="2"/>
  <c r="D245" i="2" l="1"/>
  <c r="D165" i="2"/>
  <c r="K301" i="2"/>
  <c r="G301" i="2"/>
  <c r="J301" i="2"/>
  <c r="F301" i="2"/>
  <c r="K176" i="2"/>
  <c r="D178" i="2" l="1"/>
  <c r="D180" i="2"/>
  <c r="D177" i="2"/>
  <c r="D176" i="2" s="1"/>
  <c r="D73" i="2"/>
  <c r="E81" i="2"/>
  <c r="D84" i="2"/>
  <c r="D61" i="2" l="1"/>
  <c r="E216" i="2"/>
  <c r="F216" i="2"/>
  <c r="G216" i="2"/>
  <c r="H216" i="2"/>
  <c r="I216" i="2"/>
  <c r="J216" i="2"/>
  <c r="K216" i="2"/>
  <c r="L216" i="2"/>
  <c r="E214" i="2"/>
  <c r="E199" i="2" s="1"/>
  <c r="D46" i="2" l="1"/>
  <c r="E289" i="2"/>
  <c r="F289" i="2"/>
  <c r="G289" i="2"/>
  <c r="H289" i="2"/>
  <c r="I289" i="2"/>
  <c r="J289" i="2"/>
  <c r="K289" i="2"/>
  <c r="L289" i="2"/>
  <c r="D290" i="2"/>
  <c r="D291" i="2"/>
  <c r="D293" i="2"/>
  <c r="E48" i="2"/>
  <c r="F48" i="2"/>
  <c r="G48" i="2"/>
  <c r="H48" i="2"/>
  <c r="I48" i="2"/>
  <c r="J48" i="2"/>
  <c r="K48" i="2"/>
  <c r="L48" i="2"/>
  <c r="D50" i="2"/>
  <c r="D52" i="2"/>
  <c r="D49" i="2"/>
  <c r="D289" i="2" l="1"/>
  <c r="D48" i="2"/>
  <c r="D230" i="2" l="1"/>
  <c r="D231" i="2"/>
  <c r="K170" i="2"/>
  <c r="D229" i="2" l="1"/>
  <c r="D191" i="2" l="1"/>
  <c r="D187" i="2" s="1"/>
  <c r="D122" i="2"/>
  <c r="D120" i="2"/>
  <c r="D113" i="2" s="1"/>
  <c r="D93" i="2" s="1"/>
  <c r="D118" i="2" l="1"/>
  <c r="D76" i="2"/>
  <c r="F81" i="2" l="1"/>
  <c r="G81" i="2"/>
  <c r="H81" i="2"/>
  <c r="I81" i="2"/>
  <c r="J81" i="2"/>
  <c r="K81" i="2"/>
  <c r="L81" i="2"/>
  <c r="D82" i="2"/>
  <c r="D83" i="2"/>
  <c r="D60" i="2" s="1"/>
  <c r="D45" i="2" s="1"/>
  <c r="I76" i="2" l="1"/>
  <c r="D326" i="2" l="1"/>
  <c r="D323" i="2"/>
  <c r="D314" i="2"/>
  <c r="D313" i="2"/>
  <c r="D312" i="2"/>
  <c r="D311" i="2"/>
  <c r="L310" i="2"/>
  <c r="K310" i="2"/>
  <c r="J310" i="2"/>
  <c r="I310" i="2"/>
  <c r="H310" i="2"/>
  <c r="G310" i="2"/>
  <c r="F310" i="2"/>
  <c r="E310" i="2"/>
  <c r="D309" i="2"/>
  <c r="D304" i="2" s="1"/>
  <c r="D308" i="2"/>
  <c r="D303" i="2" s="1"/>
  <c r="D307" i="2"/>
  <c r="D302" i="2" s="1"/>
  <c r="D306" i="2"/>
  <c r="L305" i="2"/>
  <c r="K305" i="2"/>
  <c r="J305" i="2"/>
  <c r="I305" i="2"/>
  <c r="H305" i="2"/>
  <c r="G305" i="2"/>
  <c r="F305" i="2"/>
  <c r="F300" i="2" s="1"/>
  <c r="E305" i="2"/>
  <c r="D287" i="2"/>
  <c r="D284" i="2"/>
  <c r="D281" i="2"/>
  <c r="D280" i="2"/>
  <c r="D273" i="2" s="1"/>
  <c r="D41" i="2" s="1"/>
  <c r="D279" i="2"/>
  <c r="D278" i="2"/>
  <c r="L277" i="2"/>
  <c r="K277" i="2"/>
  <c r="J277" i="2"/>
  <c r="I277" i="2"/>
  <c r="H277" i="2"/>
  <c r="G277" i="2"/>
  <c r="F277" i="2"/>
  <c r="E277" i="2"/>
  <c r="L274" i="2"/>
  <c r="L259" i="2" s="1"/>
  <c r="K274" i="2"/>
  <c r="K259" i="2" s="1"/>
  <c r="J274" i="2"/>
  <c r="J259" i="2" s="1"/>
  <c r="I274" i="2"/>
  <c r="I259" i="2" s="1"/>
  <c r="H274" i="2"/>
  <c r="H259" i="2" s="1"/>
  <c r="G274" i="2"/>
  <c r="G259" i="2" s="1"/>
  <c r="F274" i="2"/>
  <c r="F259" i="2" s="1"/>
  <c r="E274" i="2"/>
  <c r="E259" i="2" s="1"/>
  <c r="L258" i="2"/>
  <c r="J258" i="2"/>
  <c r="I258" i="2"/>
  <c r="H258" i="2"/>
  <c r="G258" i="2"/>
  <c r="F258" i="2"/>
  <c r="E258" i="2"/>
  <c r="L272" i="2"/>
  <c r="L40" i="2" s="1"/>
  <c r="K272" i="2"/>
  <c r="J272" i="2"/>
  <c r="I272" i="2"/>
  <c r="H272" i="2"/>
  <c r="H40" i="2" s="1"/>
  <c r="G272" i="2"/>
  <c r="G40" i="2" s="1"/>
  <c r="F272" i="2"/>
  <c r="F40" i="2" s="1"/>
  <c r="E272" i="2"/>
  <c r="E40" i="2" s="1"/>
  <c r="L271" i="2"/>
  <c r="L256" i="2" s="1"/>
  <c r="K271" i="2"/>
  <c r="K256" i="2" s="1"/>
  <c r="J271" i="2"/>
  <c r="J256" i="2" s="1"/>
  <c r="I271" i="2"/>
  <c r="I256" i="2" s="1"/>
  <c r="H271" i="2"/>
  <c r="G271" i="2"/>
  <c r="G256" i="2" s="1"/>
  <c r="F256" i="2"/>
  <c r="E271" i="2"/>
  <c r="E256" i="2" s="1"/>
  <c r="D269" i="2"/>
  <c r="D268" i="2"/>
  <c r="D267" i="2"/>
  <c r="D266" i="2"/>
  <c r="L265" i="2"/>
  <c r="K265" i="2"/>
  <c r="J265" i="2"/>
  <c r="I265" i="2"/>
  <c r="H265" i="2"/>
  <c r="G265" i="2"/>
  <c r="F265" i="2"/>
  <c r="E265" i="2"/>
  <c r="D263" i="2"/>
  <c r="D262" i="2"/>
  <c r="D30" i="2" s="1"/>
  <c r="D261" i="2"/>
  <c r="L260" i="2"/>
  <c r="K260" i="2"/>
  <c r="J260" i="2"/>
  <c r="I260" i="2"/>
  <c r="H260" i="2"/>
  <c r="G260" i="2"/>
  <c r="F260" i="2"/>
  <c r="E260" i="2"/>
  <c r="K258" i="2"/>
  <c r="D228" i="2"/>
  <c r="D226" i="2"/>
  <c r="D225" i="2"/>
  <c r="L224" i="2"/>
  <c r="K224" i="2"/>
  <c r="J224" i="2"/>
  <c r="I224" i="2"/>
  <c r="F224" i="2"/>
  <c r="E224" i="2"/>
  <c r="D223" i="2"/>
  <c r="D221" i="2"/>
  <c r="D220" i="2"/>
  <c r="L219" i="2"/>
  <c r="K219" i="2"/>
  <c r="J219" i="2"/>
  <c r="I219" i="2"/>
  <c r="H219" i="2"/>
  <c r="F219" i="2"/>
  <c r="E219" i="2"/>
  <c r="L201" i="2"/>
  <c r="K201" i="2"/>
  <c r="J201" i="2"/>
  <c r="I201" i="2"/>
  <c r="H201" i="2"/>
  <c r="G201" i="2"/>
  <c r="E201" i="2"/>
  <c r="L199" i="2"/>
  <c r="K199" i="2"/>
  <c r="J199" i="2"/>
  <c r="L213" i="2"/>
  <c r="L198" i="2" s="1"/>
  <c r="K213" i="2"/>
  <c r="K198" i="2" s="1"/>
  <c r="J213" i="2"/>
  <c r="J198" i="2" s="1"/>
  <c r="I213" i="2"/>
  <c r="I198" i="2" s="1"/>
  <c r="H198" i="2"/>
  <c r="G198" i="2"/>
  <c r="F198" i="2"/>
  <c r="E213" i="2"/>
  <c r="E198" i="2" s="1"/>
  <c r="D211" i="2"/>
  <c r="D210" i="2"/>
  <c r="D200" i="2" s="1"/>
  <c r="D209" i="2"/>
  <c r="D208" i="2"/>
  <c r="L207" i="2"/>
  <c r="K207" i="2"/>
  <c r="J207" i="2"/>
  <c r="I207" i="2"/>
  <c r="H207" i="2"/>
  <c r="G207" i="2"/>
  <c r="F207" i="2"/>
  <c r="E207" i="2"/>
  <c r="L202" i="2"/>
  <c r="K202" i="2"/>
  <c r="J202" i="2"/>
  <c r="H202" i="2"/>
  <c r="G202" i="2"/>
  <c r="F202" i="2"/>
  <c r="E202" i="2"/>
  <c r="D202" i="2"/>
  <c r="F201" i="2"/>
  <c r="D174" i="2"/>
  <c r="D171" i="2"/>
  <c r="L170" i="2"/>
  <c r="J170" i="2"/>
  <c r="I170" i="2"/>
  <c r="H170" i="2"/>
  <c r="G170" i="2"/>
  <c r="D196" i="2"/>
  <c r="D193" i="2"/>
  <c r="L176" i="2"/>
  <c r="G165" i="2"/>
  <c r="L165" i="2"/>
  <c r="K165" i="2"/>
  <c r="J165" i="2"/>
  <c r="I165" i="2"/>
  <c r="H165" i="2"/>
  <c r="E165" i="2"/>
  <c r="D143" i="2"/>
  <c r="D140" i="2"/>
  <c r="D127" i="2"/>
  <c r="D124" i="2"/>
  <c r="L106" i="2"/>
  <c r="K106" i="2"/>
  <c r="J106" i="2"/>
  <c r="I106" i="2"/>
  <c r="H106" i="2"/>
  <c r="G106" i="2"/>
  <c r="F106" i="2"/>
  <c r="E106" i="2"/>
  <c r="D106" i="2"/>
  <c r="D85" i="2"/>
  <c r="D81" i="2" s="1"/>
  <c r="L76" i="2"/>
  <c r="K76" i="2"/>
  <c r="J76" i="2"/>
  <c r="H76" i="2"/>
  <c r="G76" i="2"/>
  <c r="F76" i="2"/>
  <c r="E76" i="2"/>
  <c r="D74" i="2"/>
  <c r="D71" i="2"/>
  <c r="D59" i="2" s="1"/>
  <c r="L70" i="2"/>
  <c r="K70" i="2"/>
  <c r="J70" i="2"/>
  <c r="I70" i="2"/>
  <c r="H70" i="2"/>
  <c r="G70" i="2"/>
  <c r="F70" i="2"/>
  <c r="E70" i="2"/>
  <c r="L65" i="2"/>
  <c r="K65" i="2"/>
  <c r="J65" i="2"/>
  <c r="I65" i="2"/>
  <c r="H65" i="2"/>
  <c r="G65" i="2"/>
  <c r="F65" i="2"/>
  <c r="E65" i="2"/>
  <c r="L62" i="2"/>
  <c r="L47" i="2" s="1"/>
  <c r="K62" i="2"/>
  <c r="K47" i="2" s="1"/>
  <c r="J62" i="2"/>
  <c r="I62" i="2"/>
  <c r="H62" i="2"/>
  <c r="G62" i="2"/>
  <c r="F62" i="2"/>
  <c r="E62" i="2"/>
  <c r="L59" i="2"/>
  <c r="K59" i="2"/>
  <c r="K39" i="2" s="1"/>
  <c r="J59" i="2"/>
  <c r="J39" i="2" s="1"/>
  <c r="I59" i="2"/>
  <c r="I39" i="2" s="1"/>
  <c r="H59" i="2"/>
  <c r="G59" i="2"/>
  <c r="E59" i="2"/>
  <c r="E39" i="2" s="1"/>
  <c r="L53" i="2"/>
  <c r="K53" i="2"/>
  <c r="J53" i="2"/>
  <c r="I53" i="2"/>
  <c r="H53" i="2"/>
  <c r="G53" i="2"/>
  <c r="F53" i="2"/>
  <c r="E53" i="2"/>
  <c r="D53" i="2"/>
  <c r="G32" i="2"/>
  <c r="F32" i="2"/>
  <c r="D32" i="2"/>
  <c r="I31" i="2"/>
  <c r="H31" i="2"/>
  <c r="G31" i="2"/>
  <c r="F31" i="2"/>
  <c r="I30" i="2"/>
  <c r="H30" i="2"/>
  <c r="G30" i="2"/>
  <c r="H29" i="2"/>
  <c r="L37" i="2"/>
  <c r="K37" i="2"/>
  <c r="J37" i="2"/>
  <c r="I37" i="2"/>
  <c r="G37" i="2"/>
  <c r="F37" i="2"/>
  <c r="E37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2" i="2"/>
  <c r="K32" i="2"/>
  <c r="J32" i="2"/>
  <c r="L31" i="2"/>
  <c r="L16" i="2" s="1"/>
  <c r="K31" i="2"/>
  <c r="K16" i="2" s="1"/>
  <c r="J31" i="2"/>
  <c r="J16" i="2" s="1"/>
  <c r="L30" i="2"/>
  <c r="L15" i="2" s="1"/>
  <c r="K30" i="2"/>
  <c r="J30" i="2"/>
  <c r="L29" i="2"/>
  <c r="K29" i="2"/>
  <c r="K14" i="2" s="1"/>
  <c r="J29" i="2"/>
  <c r="J14" i="2" s="1"/>
  <c r="F16" i="2" l="1"/>
  <c r="D139" i="2"/>
  <c r="G16" i="2"/>
  <c r="G58" i="2"/>
  <c r="G39" i="2"/>
  <c r="I257" i="2"/>
  <c r="I40" i="2"/>
  <c r="H15" i="2"/>
  <c r="H16" i="2"/>
  <c r="H58" i="2"/>
  <c r="H39" i="2"/>
  <c r="L58" i="2"/>
  <c r="L39" i="2"/>
  <c r="D192" i="2"/>
  <c r="D214" i="2"/>
  <c r="J257" i="2"/>
  <c r="J40" i="2"/>
  <c r="J38" i="2" s="1"/>
  <c r="I15" i="2"/>
  <c r="G15" i="2"/>
  <c r="K257" i="2"/>
  <c r="K40" i="2"/>
  <c r="D170" i="2"/>
  <c r="D123" i="2"/>
  <c r="D112" i="2"/>
  <c r="D92" i="2" s="1"/>
  <c r="D199" i="2"/>
  <c r="D115" i="2"/>
  <c r="D95" i="2" s="1"/>
  <c r="H257" i="2"/>
  <c r="D310" i="2"/>
  <c r="F257" i="2"/>
  <c r="G257" i="2"/>
  <c r="G255" i="2" s="1"/>
  <c r="D283" i="2"/>
  <c r="F44" i="2"/>
  <c r="F58" i="2"/>
  <c r="J44" i="2"/>
  <c r="J58" i="2"/>
  <c r="L257" i="2"/>
  <c r="L255" i="2" s="1"/>
  <c r="K44" i="2"/>
  <c r="K43" i="2" s="1"/>
  <c r="K58" i="2"/>
  <c r="E44" i="2"/>
  <c r="E58" i="2"/>
  <c r="I44" i="2"/>
  <c r="I58" i="2"/>
  <c r="D35" i="2"/>
  <c r="D322" i="2"/>
  <c r="H224" i="2"/>
  <c r="J28" i="2"/>
  <c r="D216" i="2"/>
  <c r="D201" i="2" s="1"/>
  <c r="D213" i="2"/>
  <c r="D198" i="2" s="1"/>
  <c r="D274" i="2"/>
  <c r="D259" i="2" s="1"/>
  <c r="H270" i="2"/>
  <c r="D36" i="2"/>
  <c r="K28" i="2"/>
  <c r="D305" i="2"/>
  <c r="G219" i="2"/>
  <c r="H33" i="2"/>
  <c r="L33" i="2"/>
  <c r="H47" i="2"/>
  <c r="E33" i="2"/>
  <c r="I33" i="2"/>
  <c r="K212" i="2"/>
  <c r="J33" i="2"/>
  <c r="H256" i="2"/>
  <c r="H255" i="2" s="1"/>
  <c r="D277" i="2"/>
  <c r="E300" i="2"/>
  <c r="K33" i="2"/>
  <c r="D29" i="2"/>
  <c r="F33" i="2"/>
  <c r="G33" i="2"/>
  <c r="L44" i="2"/>
  <c r="E42" i="2"/>
  <c r="E38" i="2" s="1"/>
  <c r="I42" i="2"/>
  <c r="I38" i="2" s="1"/>
  <c r="E270" i="2"/>
  <c r="D271" i="2"/>
  <c r="D256" i="2" s="1"/>
  <c r="L270" i="2"/>
  <c r="F255" i="2"/>
  <c r="D272" i="2"/>
  <c r="D257" i="2" s="1"/>
  <c r="D316" i="2"/>
  <c r="H300" i="2"/>
  <c r="G300" i="2"/>
  <c r="D31" i="2"/>
  <c r="D16" i="2" s="1"/>
  <c r="H42" i="2"/>
  <c r="E257" i="2"/>
  <c r="E255" i="2" s="1"/>
  <c r="D260" i="2"/>
  <c r="D265" i="2"/>
  <c r="G270" i="2"/>
  <c r="K270" i="2"/>
  <c r="F270" i="2"/>
  <c r="L300" i="2"/>
  <c r="J300" i="2"/>
  <c r="K197" i="2"/>
  <c r="I212" i="2"/>
  <c r="F197" i="2"/>
  <c r="L212" i="2"/>
  <c r="D37" i="2"/>
  <c r="L197" i="2"/>
  <c r="D207" i="2"/>
  <c r="E197" i="2"/>
  <c r="I199" i="2"/>
  <c r="I197" i="2" s="1"/>
  <c r="L42" i="2"/>
  <c r="E31" i="2"/>
  <c r="E16" i="2" s="1"/>
  <c r="H44" i="2"/>
  <c r="D44" i="2"/>
  <c r="I255" i="2"/>
  <c r="J42" i="2"/>
  <c r="K255" i="2"/>
  <c r="J270" i="2"/>
  <c r="I270" i="2"/>
  <c r="L28" i="2"/>
  <c r="D34" i="2"/>
  <c r="G44" i="2"/>
  <c r="F212" i="2"/>
  <c r="G197" i="2"/>
  <c r="G224" i="2"/>
  <c r="J255" i="2"/>
  <c r="J212" i="2"/>
  <c r="F42" i="2"/>
  <c r="E212" i="2"/>
  <c r="D219" i="2"/>
  <c r="D258" i="2"/>
  <c r="F47" i="2"/>
  <c r="K300" i="2"/>
  <c r="J47" i="2"/>
  <c r="G47" i="2"/>
  <c r="F30" i="2"/>
  <c r="F15" i="2" s="1"/>
  <c r="E29" i="2"/>
  <c r="E14" i="2" s="1"/>
  <c r="G29" i="2"/>
  <c r="G14" i="2" s="1"/>
  <c r="I29" i="2"/>
  <c r="I14" i="2" s="1"/>
  <c r="H32" i="2"/>
  <c r="H28" i="2" s="1"/>
  <c r="E47" i="2"/>
  <c r="I47" i="2"/>
  <c r="D62" i="2"/>
  <c r="D58" i="2" s="1"/>
  <c r="L111" i="2"/>
  <c r="I300" i="2"/>
  <c r="L91" i="2"/>
  <c r="F29" i="2"/>
  <c r="F14" i="2" s="1"/>
  <c r="E30" i="2"/>
  <c r="E15" i="2" s="1"/>
  <c r="E32" i="2"/>
  <c r="I32" i="2"/>
  <c r="G42" i="2"/>
  <c r="K42" i="2"/>
  <c r="D70" i="2"/>
  <c r="J197" i="2"/>
  <c r="K91" i="2"/>
  <c r="D65" i="2"/>
  <c r="K38" i="2" l="1"/>
  <c r="H38" i="2"/>
  <c r="K15" i="2"/>
  <c r="H14" i="2"/>
  <c r="L38" i="2"/>
  <c r="J15" i="2"/>
  <c r="F13" i="2"/>
  <c r="G38" i="2"/>
  <c r="L14" i="2"/>
  <c r="D39" i="2"/>
  <c r="D14" i="2" s="1"/>
  <c r="H43" i="2"/>
  <c r="D300" i="2"/>
  <c r="F38" i="2"/>
  <c r="D40" i="2"/>
  <c r="D15" i="2" s="1"/>
  <c r="J43" i="2"/>
  <c r="E43" i="2"/>
  <c r="D255" i="2"/>
  <c r="F43" i="2"/>
  <c r="K13" i="2"/>
  <c r="D301" i="2"/>
  <c r="D224" i="2"/>
  <c r="D212" i="2"/>
  <c r="D28" i="2"/>
  <c r="I43" i="2"/>
  <c r="D33" i="2"/>
  <c r="L43" i="2"/>
  <c r="D42" i="2"/>
  <c r="D17" i="2" s="1"/>
  <c r="G28" i="2"/>
  <c r="G43" i="2"/>
  <c r="I28" i="2"/>
  <c r="G212" i="2"/>
  <c r="D270" i="2"/>
  <c r="H212" i="2"/>
  <c r="H197" i="2"/>
  <c r="D47" i="2"/>
  <c r="D43" i="2" s="1"/>
  <c r="E28" i="2"/>
  <c r="F28" i="2"/>
  <c r="D197" i="2"/>
  <c r="E13" i="2" l="1"/>
  <c r="L13" i="2"/>
  <c r="J176" i="2"/>
  <c r="J91" i="2" l="1"/>
  <c r="J13" i="2"/>
  <c r="J111" i="2"/>
  <c r="I176" i="2"/>
  <c r="I111" i="2"/>
  <c r="E176" i="2"/>
  <c r="F111" i="2"/>
  <c r="E91" i="2" l="1"/>
  <c r="I16" i="2"/>
  <c r="I91" i="2"/>
  <c r="F91" i="2"/>
  <c r="I13" i="2" l="1"/>
  <c r="G176" i="2"/>
  <c r="G91" i="2"/>
  <c r="G111" i="2" l="1"/>
  <c r="G13" i="2" l="1"/>
  <c r="H176" i="2"/>
  <c r="D91" i="2" l="1"/>
  <c r="H91" i="2"/>
  <c r="H111" i="2"/>
  <c r="H13" i="2"/>
  <c r="D13" i="2" l="1"/>
  <c r="D111" i="2"/>
  <c r="D38" i="2" l="1"/>
</calcChain>
</file>

<file path=xl/sharedStrings.xml><?xml version="1.0" encoding="utf-8"?>
<sst xmlns="http://schemas.openxmlformats.org/spreadsheetml/2006/main" count="476" uniqueCount="182">
  <si>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</si>
  <si>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</si>
  <si>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</si>
  <si>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</si>
  <si>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</si>
  <si>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</si>
  <si>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</si>
  <si>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</si>
  <si>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2023 год</t>
  </si>
  <si>
    <t>2024 год</t>
  </si>
  <si>
    <r>
      <t xml:space="preserve">Всего по муниципальной  программе, в том числе: </t>
    </r>
    <r>
      <rPr>
        <b/>
        <sz val="10"/>
        <rFont val="Times New Roman"/>
        <family val="1"/>
        <charset val="204"/>
      </rPr>
      <t xml:space="preserve"> </t>
    </r>
  </si>
  <si>
    <t>федеральный бюджет</t>
  </si>
  <si>
    <t>областной бюджет</t>
  </si>
  <si>
    <t>местный бюджет</t>
  </si>
  <si>
    <t>внебюджетные  источники</t>
  </si>
  <si>
    <t>1.1.</t>
  </si>
  <si>
    <t>Капитальные вложения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</si>
  <si>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</si>
  <si>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</si>
  <si>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</si>
  <si>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            </t>
  </si>
  <si>
    <t>2.</t>
  </si>
  <si>
    <t>2.1.</t>
  </si>
  <si>
    <t>Всего по направлению «Капитальные вложения», в том числе</t>
  </si>
  <si>
    <t>2.2.</t>
  </si>
  <si>
    <t>Всего по направлению «Научно-исследовательские и опытно-конструкторские работы», в том числе:</t>
  </si>
  <si>
    <t>2.3.</t>
  </si>
  <si>
    <r>
      <t xml:space="preserve">Всего по направлению «Прочие нужды» в том числе:        </t>
    </r>
    <r>
      <rPr>
        <b/>
        <sz val="10"/>
        <rFont val="Times New Roman"/>
        <family val="1"/>
        <charset val="204"/>
      </rPr>
      <t xml:space="preserve"> </t>
    </r>
  </si>
  <si>
    <t>Цель 1.  Обеспечение доступности дошкольного образования.</t>
  </si>
  <si>
    <t xml:space="preserve">Задача 1.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организациях.                                                                                    </t>
  </si>
  <si>
    <t>2.3.1.</t>
  </si>
  <si>
    <t>Финансовое обеспечение государственных
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</si>
  <si>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П. 6</t>
  </si>
  <si>
    <t>внебюджетные источники</t>
  </si>
  <si>
    <t>2.3.2.</t>
  </si>
  <si>
    <t>Организация и обеспечение получения дошкольного образования, создание условий для присмотра и ухода за детьми, содержания детей в муниципальных дошкольных организациях</t>
  </si>
  <si>
    <t>П. 5</t>
  </si>
  <si>
    <t>Задача 2. Создание безопасных условий обучения в муниципальных дошкольных образовательных организациях</t>
  </si>
  <si>
    <r>
      <t xml:space="preserve">Организация и проведение  мероприятий по приведению в соответствии с требованиями пожарной безопасности и санитарного законодательства зданий и помещений, в которых размещаются муниципальные дошкольные образовательные учреждения                 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</si>
  <si>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по обеспечению антитеррористической защищенности объектов (территорий) дошкольных образовательных организаций</t>
  </si>
  <si>
    <t>3.</t>
  </si>
  <si>
    <t>3.1.</t>
  </si>
  <si>
    <t>3.2.</t>
  </si>
  <si>
    <t>3.3.</t>
  </si>
  <si>
    <t xml:space="preserve">Всего по направлению «Прочие нужды» в том числе:         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</si>
  <si>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</t>
  </si>
  <si>
    <r>
      <t xml:space="preserve"> Организация предоставления общего образования и создание условий для содержания детей в муниципальных общеобразовательных организациях                         </t>
    </r>
    <r>
      <rPr>
        <b/>
        <sz val="10"/>
        <rFont val="Times New Roman"/>
        <family val="1"/>
        <charset val="204"/>
      </rPr>
      <t xml:space="preserve">   </t>
    </r>
  </si>
  <si>
    <r>
  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общеобразовательные учреждения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</si>
  <si>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направленных на выявление и поддержку талантливых детей</t>
  </si>
  <si>
    <t>Организация питания обучающихся в муниципальных общеобразовательных организациях</t>
  </si>
  <si>
    <t>Организация и проведение мероприятий по обеспечению антитеррористической защищенности объектов (территорий) муниципальных общеобразовательных организаций</t>
  </si>
  <si>
    <t>4.</t>
  </si>
  <si>
    <t>4.1.</t>
  </si>
  <si>
    <t>4.2.</t>
  </si>
  <si>
    <t>4.3.</t>
  </si>
  <si>
    <t xml:space="preserve">Финансовое обеспечение государственных гарантий прав на получение общедоступного и бесплатного дополнительного образования в муниципальных организациях дополнительного образования </t>
  </si>
  <si>
    <t>П. 26</t>
  </si>
  <si>
    <r>
      <t xml:space="preserve">Финансовое обеспечение мероприятий, связанных с поддержкой и выявлением талантливых воспитанников в муниципальных организациях дополнительного образования       </t>
    </r>
    <r>
      <rPr>
        <b/>
        <sz val="10"/>
        <rFont val="Times New Roman"/>
        <family val="1"/>
        <charset val="204"/>
      </rPr>
      <t xml:space="preserve"> </t>
    </r>
  </si>
  <si>
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 учреждения дополнительного образования                                 </t>
  </si>
  <si>
    <t>5.</t>
  </si>
  <si>
    <t>5.1.</t>
  </si>
  <si>
    <t>5.2.</t>
  </si>
  <si>
    <t>5.3.</t>
  </si>
  <si>
    <t>Всего по направлению «Прочие нужды» в том числе:</t>
  </si>
  <si>
    <t>5.3.1.</t>
  </si>
  <si>
    <t>Организация и проведение мероприятий, направленных на повышение качества образовательных услуг</t>
  </si>
  <si>
    <t>Администрация городского округа ЗАТО Свободный</t>
  </si>
  <si>
    <t>П. 30</t>
  </si>
  <si>
    <t>5.3.2.</t>
  </si>
  <si>
    <t>Проведение муниципальных мероприятий в образовательных учреждениях</t>
  </si>
  <si>
    <t xml:space="preserve">Администрация городского округа ЗАТО Свободный  </t>
  </si>
  <si>
    <t>П. 33</t>
  </si>
  <si>
    <t>5.3.3.</t>
  </si>
  <si>
    <t>6.</t>
  </si>
  <si>
    <t>6.1.</t>
  </si>
  <si>
    <t>6.2.</t>
  </si>
  <si>
    <t>6.3.</t>
  </si>
  <si>
    <t>6.3.1.</t>
  </si>
  <si>
    <t>Организация отдыха детей в оздоровительных организациях и санаторно-курортных учреждениях</t>
  </si>
  <si>
    <t>П.39</t>
  </si>
  <si>
    <t>Задача 2. Организация отдыха, оздоровления и занятости детей, находящихся в трудной жизненной ситуации</t>
  </si>
  <si>
    <t>6.3.2.</t>
  </si>
  <si>
    <t xml:space="preserve">Организация отдыха детей в оздоровительных и санаторно-курортных организациях </t>
  </si>
  <si>
    <t>Проведение мероприятий для организации досуга детей  и развития малозатратных форм отдыха</t>
  </si>
  <si>
    <t>3.3.1.2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</si>
  <si>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</si>
  <si>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3.3.1.1</t>
  </si>
  <si>
    <t>3.3.5.1</t>
  </si>
  <si>
    <t>3.3.5.2</t>
  </si>
  <si>
    <t>Организация бесплатного горячего питания обучающихся, получающих начальное общее образование в муниципальных общеобразовательных организациях</t>
  </si>
  <si>
    <t>2.3.3.1</t>
  </si>
  <si>
    <t>3.3.3.1</t>
  </si>
  <si>
    <t>3.3.2.1</t>
  </si>
  <si>
    <t>2025 год</t>
  </si>
  <si>
    <t>2026 год</t>
  </si>
  <si>
    <t>2027 год</t>
  </si>
  <si>
    <t>2028 год</t>
  </si>
  <si>
    <t>2029 год</t>
  </si>
  <si>
    <t>2030 год</t>
  </si>
  <si>
    <t xml:space="preserve">Муниципальное бюджетное дошкольное образовательное учреждение "Детский сад №17 "Алёнушка"
</t>
  </si>
  <si>
    <t>Муниципальное бюджетное общеобразовательное
учреждение "Средняя школа № 25 им. Героя Советского Союза генерал-лейтенанта Д.М. Карбышева с кадетскими классами"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</si>
  <si>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           Муниципальное бюджетное учреждение дополнительного образования "Детская школа искусств"                </t>
  </si>
  <si>
    <t>Администрация городского округа ЗАТО Свободный , МБУ ДО "ДЮСШ", МБУ ДО "ДШИ", МБОУ "СШ №25"</t>
  </si>
  <si>
    <t xml:space="preserve">Строительство школы </t>
  </si>
  <si>
    <t>П. 8</t>
  </si>
  <si>
    <t>2.3.3.2</t>
  </si>
  <si>
    <t>П. 12</t>
  </si>
  <si>
    <t>П. 15, П. 16</t>
  </si>
  <si>
    <t>П. 21</t>
  </si>
  <si>
    <t>П. 23</t>
  </si>
  <si>
    <t>П.25</t>
  </si>
  <si>
    <t xml:space="preserve">4.3.1.1. </t>
  </si>
  <si>
    <t>4.3.1.2.</t>
  </si>
  <si>
    <t>4.3.1.3</t>
  </si>
  <si>
    <t xml:space="preserve">Муниципальное бюджетное учреждение дополнительного образования  "Детско-юношеская спортивная школа"   </t>
  </si>
  <si>
    <t>3.3.3.2</t>
  </si>
  <si>
    <t>П. 31</t>
  </si>
  <si>
    <t>П. 44, 45, 46</t>
  </si>
  <si>
    <t>П. 48</t>
  </si>
  <si>
    <t>П. 50</t>
  </si>
  <si>
    <t>П.56, 57</t>
  </si>
  <si>
    <t xml:space="preserve"> П.59</t>
  </si>
  <si>
    <t>Задача 3.  Обеспечение государственных гарантий прав граждан на получение общедоступного и бесплатного общего образования в муниципальных общеобразовательных организациях</t>
  </si>
  <si>
    <t>Задача 4.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</si>
  <si>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Задача 5. Создание безопасных условий обучения в муниципальных общеобразовательных организациях</t>
  </si>
  <si>
    <t>Задача 6. Выявление и поддержка талантливых детей, обучающихся по программам общедоступного и бесплатного общего образования в муниципальных общеобразовательных организациях</t>
  </si>
  <si>
    <t>Задача 7. Осуществление мероприятий по организации питания в муниципальных общеобразовательных организациях</t>
  </si>
  <si>
    <t>Задача 8.  Развитие системы дополнительного образования детей.</t>
  </si>
  <si>
    <t>Задача 9. Создание безопасных условий обучения в муниципальных организациях дополнительного образования</t>
  </si>
  <si>
    <t>Задача 10. Обеспечение доступности качественных образовательных услуг в сфере образования городского округа ЗАТО Свободный</t>
  </si>
  <si>
    <t>Задача 11.  Обеспечение проведения муниципальных мероприятий в системе дошкольного, общего и дополнительного образования</t>
  </si>
  <si>
    <t>Задача 12.  Выявление и поддержка талантливых детей, обучающихся по программам дошкольного, общего и дополнительного образования в образовательных учреждениях городского округа ЗАТО Свободный</t>
  </si>
  <si>
    <t>Задача 13. Организация отдыха и оздоровления детей городского округа ЗАТО Свободный</t>
  </si>
  <si>
    <t xml:space="preserve">Цель 2. Обеспечение доступности качественного общего образования.
</t>
  </si>
  <si>
    <t xml:space="preserve">Цель 3. Обеспечение доступности качественных образовательных услуг в сфере дополнительного образования
</t>
  </si>
  <si>
    <t xml:space="preserve">Цель 4. Обеспечение реализации полномочий муниципалитета в  сфере управления образованием                                                                                                                                                                          .
</t>
  </si>
  <si>
    <t xml:space="preserve">Цель 5. Создание условий для сохранения здоровья и развития детей в городском округе ЗАТО Свободный                                                                                                                                                                  .
</t>
  </si>
  <si>
    <t>Задача 13. Повышение профессионализма управленческих кадров муниципальной системы образования</t>
  </si>
  <si>
    <t>П. 52</t>
  </si>
  <si>
    <t>Финансовое обеспечение мероприятий, связанных с повышениме профессионализма управленческих кадров муниципальной системы образования</t>
  </si>
  <si>
    <t>П.12,14</t>
  </si>
  <si>
    <t>П. 14, 17,18,19</t>
  </si>
  <si>
    <t>Задача 14. Организация отдыха и оздоровления детей городского округа ЗАТО Свободный</t>
  </si>
  <si>
    <t xml:space="preserve">Задача 15.  Создание условий для организации досуга детей и развития малозатратных форм отдыха </t>
  </si>
  <si>
    <t>3.3.1.3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</si>
  <si>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</si>
  <si>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3.3.2.2</t>
  </si>
  <si>
    <t xml:space="preserve">Создание в образовательных организациях условий для 
получения детьми-инвалидами качественного образования
</t>
  </si>
  <si>
    <t>3.3.4.1</t>
  </si>
  <si>
    <t>3.3.4.2</t>
  </si>
  <si>
    <t>Создание центра образования естественно-научной и технологической направленностей «Точка роста»</t>
  </si>
  <si>
    <t>3.1.1</t>
  </si>
  <si>
    <t>3.3.2.3</t>
  </si>
  <si>
    <t xml:space="preserve"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</si>
  <si>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>Приложение</t>
  </si>
  <si>
    <t xml:space="preserve">к постановлению администрации </t>
  </si>
  <si>
    <t>городского округа ЗАТО Свободный</t>
  </si>
  <si>
    <t>4.3.2.</t>
  </si>
  <si>
    <t>5.3.4.</t>
  </si>
  <si>
    <t>3.3.2.4</t>
  </si>
  <si>
    <t>Модернизация школьных систем образования</t>
  </si>
  <si>
    <t>«Развитие образования в городском округе ЗАТО Свободный» на 2023-2030 годы</t>
  </si>
  <si>
    <t>4.3.3.</t>
  </si>
  <si>
    <t xml:space="preserve"> Муниципальное бюджетное учреждение дополнительного образования "Детская школа искусств"                </t>
  </si>
  <si>
    <t>Реализация                          инициативных проектов</t>
  </si>
  <si>
    <t>Создание в образовательных организациях условий для организации горячего питания обучающимся (оборудование для столовой)</t>
  </si>
  <si>
    <r>
      <t xml:space="preserve">Всего по комплексу процессных мероприятий 1. "Развитие дошкольного образования в городском округе ЗАТО Свободный":  </t>
    </r>
    <r>
      <rPr>
        <b/>
        <sz val="10"/>
        <rFont val="Times New Roman"/>
        <family val="1"/>
        <charset val="204"/>
      </rPr>
      <t xml:space="preserve">  </t>
    </r>
  </si>
  <si>
    <t xml:space="preserve">Всего по  комплексу процессных мероприятий 2  "Развитие общего образования в городском округе ЗАТО Свободный",  в том числе:                     </t>
  </si>
  <si>
    <t xml:space="preserve">Всего по  комплексу процессных мероприятий 3  "Развитие дополнительного образования в городском округе ЗАТО Свободный",  в том числе:                      </t>
  </si>
  <si>
    <t>Всего по  комплексу процессных мероприятий  4  "Другие вопросы в области образования городского округа ЗАТО Свободный",  в том числе:</t>
  </si>
  <si>
    <t xml:space="preserve">Всего по  комплексу процессных мероприятий 5  "Отдых и оздоровление детей  городского округа ЗАТО Свободный",  в том числе:                                    </t>
  </si>
  <si>
    <t>Региональный проект "Патриотическое воспитание граждан"</t>
  </si>
  <si>
    <t>6.3.3.</t>
  </si>
  <si>
    <t>Обеспечение отдыха отдельных категорий детей в организациях отдыха детей и их оздоровления, расположенных на побережье Черного моря</t>
  </si>
  <si>
    <t>Формирование и исполнение муниципального социального заказа на оказание муниципальных услуг в социальной сфере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</si>
  <si>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</t>
  </si>
  <si>
    <t>Обустройство лыжероллерной трассы</t>
  </si>
  <si>
    <t>3.3.1.4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</si>
  <si>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организациями</t>
  </si>
  <si>
    <t>2.3.3.3</t>
  </si>
  <si>
    <t>Региональный проект "Педагоги и наставники"</t>
  </si>
  <si>
    <t>от «28» декабря 2024 года № 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</si>
</sst>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0_р_."/>
    <numFmt numFmtId="167" formatCode="0.0"/>
    <numFmt numFmtId="168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2" fontId="2" fillId="0" borderId="0" xfId="0" applyNumberFormat="1" applyFont="1" applyBorder="1"/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7" fontId="2" fillId="0" borderId="0" xfId="0" applyNumberFormat="1" applyFont="1"/>
    <xf numFmtId="165" fontId="3" fillId="2" borderId="7" xfId="1" applyNumberFormat="1" applyFont="1" applyFill="1" applyBorder="1" applyAlignment="1">
      <alignment horizontal="center" vertical="top" wrapText="1"/>
    </xf>
    <xf numFmtId="0" fontId="2" fillId="3" borderId="0" xfId="0" applyFont="1" applyFill="1"/>
    <xf numFmtId="165" fontId="3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165" fontId="2" fillId="2" borderId="7" xfId="0" applyNumberFormat="1" applyFont="1" applyFill="1" applyBorder="1"/>
    <xf numFmtId="165" fontId="2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 wrapText="1"/>
    </xf>
    <xf numFmtId="0" fontId="2" fillId="2" borderId="7" xfId="0" applyFont="1" applyFill="1" applyBorder="1"/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168" fontId="3" fillId="0" borderId="7" xfId="0" applyNumberFormat="1" applyFont="1" applyFill="1" applyBorder="1" applyAlignment="1">
      <alignment horizontal="center" vertical="top" wrapText="1"/>
    </xf>
    <xf numFmtId="168" fontId="3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5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0" borderId="7" xfId="1" applyNumberFormat="1" applyFont="1" applyFill="1" applyBorder="1" applyAlignment="1">
      <alignment horizontal="center" vertical="top" wrapText="1"/>
    </xf>
    <xf numFmtId="1" fontId="3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165" fontId="2" fillId="4" borderId="7" xfId="0" applyNumberFormat="1" applyFont="1" applyFill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top" wrapText="1"/>
    </xf>
    <xf numFmtId="1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left" vertical="top" wrapText="1"/>
    </xf>
    <xf numFmtId="165" fontId="7" fillId="4" borderId="7" xfId="0" applyNumberFormat="1" applyFont="1" applyFill="1" applyBorder="1" applyAlignment="1">
      <alignment horizontal="center"/>
    </xf>
    <xf numFmtId="165" fontId="4" fillId="4" borderId="7" xfId="0" applyNumberFormat="1" applyFont="1" applyFill="1" applyBorder="1" applyAlignment="1">
      <alignment horizontal="center" vertical="center" wrapText="1"/>
    </xf>
    <xf numFmtId="165" fontId="6" fillId="4" borderId="7" xfId="0" applyNumberFormat="1" applyFont="1" applyFill="1" applyBorder="1"/>
    <xf numFmtId="165" fontId="4" fillId="4" borderId="7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7" xfId="0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/>
    <xf numFmtId="165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top" wrapText="1"/>
    </xf>
    <xf numFmtId="165" fontId="2" fillId="0" borderId="0" xfId="0" applyNumberFormat="1" applyFont="1"/>
    <xf numFmtId="49" fontId="3" fillId="2" borderId="7" xfId="0" applyNumberFormat="1" applyFont="1" applyFill="1" applyBorder="1" applyAlignment="1">
      <alignment horizontal="center" vertical="top" wrapText="1"/>
    </xf>
    <xf numFmtId="165" fontId="9" fillId="0" borderId="7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10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165" fontId="9" fillId="0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 wrapText="1"/>
    </xf>
    <xf numFmtId="165" fontId="9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/>
    <xf numFmtId="1" fontId="3" fillId="0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wrapText="1"/>
    </xf>
    <xf numFmtId="0" fontId="3" fillId="0" borderId="7" xfId="0" applyFont="1" applyFill="1" applyBorder="1" applyAlignment="1">
      <alignment vertical="center" wrapText="1"/>
    </xf>
    <xf numFmtId="165" fontId="8" fillId="0" borderId="7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wrapText="1"/>
    </xf>
    <xf numFmtId="0" fontId="2" fillId="0" borderId="7" xfId="0" applyFont="1" applyFill="1" applyBorder="1"/>
    <xf numFmtId="167" fontId="3" fillId="0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3" fillId="5" borderId="7" xfId="0" applyFont="1" applyFill="1" applyBorder="1" applyAlignment="1">
      <alignment horizontal="center" vertical="top" wrapText="1"/>
    </xf>
    <xf numFmtId="165" fontId="4" fillId="5" borderId="7" xfId="1" applyNumberFormat="1" applyFont="1" applyFill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top" wrapText="1"/>
    </xf>
    <xf numFmtId="165" fontId="3" fillId="5" borderId="7" xfId="0" applyNumberFormat="1" applyFont="1" applyFill="1" applyBorder="1" applyAlignment="1">
      <alignment horizontal="center" vertical="top" wrapText="1"/>
    </xf>
    <xf numFmtId="165" fontId="3" fillId="5" borderId="7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165" fontId="3" fillId="4" borderId="7" xfId="1" applyNumberFormat="1" applyFont="1" applyFill="1" applyBorder="1" applyAlignment="1">
      <alignment horizontal="center" vertical="center" wrapText="1"/>
    </xf>
    <xf numFmtId="165" fontId="3" fillId="6" borderId="7" xfId="0" applyNumberFormat="1" applyFont="1" applyFill="1" applyBorder="1" applyAlignment="1">
      <alignment horizontal="center" vertical="center" wrapText="1"/>
    </xf>
    <xf numFmtId="165" fontId="3" fillId="6" borderId="7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3" fillId="2" borderId="5" xfId="0" applyNumberFormat="1" applyFont="1" applyFill="1" applyBorder="1" applyAlignment="1">
      <alignment horizontal="center" vertical="top" wrapText="1"/>
    </xf>
    <xf numFmtId="165" fontId="3" fillId="2" borderId="6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6" xfId="0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0"/>
  <sheetViews>
    <sheetView tabSelected="1" view="pageLayout" zoomScale="60" zoomScaleNormal="80" zoomScalePageLayoutView="60" workbookViewId="0">
      <selection activeCell="K4" sqref="K4:M4"/>
    </sheetView>
  </sheetViews>
  <sheetFormatPr defaultColWidth="9.125" defaultRowHeight="12.9" x14ac:dyDescent="0.2"/>
  <cols>
    <col min="1" max="1" width="8.875" style="1" customWidth="1"/>
    <col min="2" max="2" width="32.75" style="1" customWidth="1"/>
    <col min="3" max="3" width="29.125" style="1" customWidth="1"/>
    <col min="4" max="4" width="16.75" style="1" customWidth="1"/>
    <col min="5" max="5" width="13.625" style="1" customWidth="1"/>
    <col min="6" max="6" width="14" style="88" customWidth="1"/>
    <col min="7" max="7" width="14" style="12" customWidth="1"/>
    <col min="8" max="8" width="13.375" style="12" customWidth="1"/>
    <col min="9" max="9" width="13.75" style="28" customWidth="1"/>
    <col min="10" max="10" width="14.875" style="53" customWidth="1"/>
    <col min="11" max="11" width="13.75" style="53" customWidth="1"/>
    <col min="12" max="12" width="13.75" style="1" customWidth="1"/>
    <col min="13" max="13" width="14" style="1" customWidth="1"/>
    <col min="14" max="14" width="10.625" style="2" bestFit="1" customWidth="1"/>
    <col min="15" max="16384" width="9.125" style="1"/>
  </cols>
  <sheetData>
    <row r="1" spans="1:14" ht="15.65" x14ac:dyDescent="0.25">
      <c r="F1" s="12"/>
      <c r="G1" s="31"/>
      <c r="H1" s="31"/>
      <c r="I1" s="31"/>
      <c r="J1" s="48"/>
      <c r="K1" s="102" t="s">
        <v>154</v>
      </c>
      <c r="L1" s="102"/>
      <c r="M1" s="102"/>
    </row>
    <row r="2" spans="1:14" ht="15.65" x14ac:dyDescent="0.25">
      <c r="F2" s="12"/>
      <c r="G2" s="31"/>
      <c r="H2" s="31"/>
      <c r="I2" s="31"/>
      <c r="J2" s="48"/>
      <c r="K2" s="102" t="s">
        <v>155</v>
      </c>
      <c r="L2" s="102"/>
      <c r="M2" s="102"/>
    </row>
    <row r="3" spans="1:14" ht="15.8" customHeight="1" x14ac:dyDescent="0.25">
      <c r="F3" s="12"/>
      <c r="G3" s="32"/>
      <c r="H3" s="32"/>
      <c r="I3" s="32"/>
      <c r="J3" s="49"/>
      <c r="K3" s="103" t="s">
        <v>156</v>
      </c>
      <c r="L3" s="103"/>
      <c r="M3" s="103"/>
    </row>
    <row r="4" spans="1:14" ht="15.8" customHeight="1" x14ac:dyDescent="0.25">
      <c r="F4" s="12"/>
      <c r="H4" s="32"/>
      <c r="I4" s="32"/>
      <c r="J4" s="49"/>
      <c r="K4" s="103" t="s">
        <v>181</v>
      </c>
      <c r="L4" s="103"/>
      <c r="M4" s="103"/>
    </row>
    <row r="5" spans="1:14" ht="15.65" x14ac:dyDescent="0.25">
      <c r="F5" s="101"/>
      <c r="G5" s="101"/>
      <c r="H5" s="101"/>
      <c r="I5" s="101"/>
      <c r="J5" s="101"/>
      <c r="K5" s="101"/>
      <c r="L5" s="101"/>
      <c r="M5" s="101"/>
    </row>
    <row r="6" spans="1:14" ht="15.65" x14ac:dyDescent="0.25">
      <c r="A6" s="100" t="s">
        <v>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4" ht="15.65" x14ac:dyDescent="0.25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4" ht="15.65" x14ac:dyDescent="0.25">
      <c r="A8" s="100" t="s">
        <v>161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4" ht="15.65" x14ac:dyDescent="0.25">
      <c r="C9" s="104"/>
      <c r="D9" s="105"/>
      <c r="E9" s="105"/>
      <c r="F9" s="105"/>
      <c r="G9" s="105"/>
      <c r="H9" s="105"/>
      <c r="I9" s="105"/>
      <c r="J9" s="30"/>
      <c r="K9" s="30"/>
      <c r="L9" s="3"/>
    </row>
    <row r="10" spans="1:14" ht="140.6" x14ac:dyDescent="0.2">
      <c r="A10" s="106" t="s">
        <v>2</v>
      </c>
      <c r="B10" s="108" t="s">
        <v>3</v>
      </c>
      <c r="C10" s="106" t="s">
        <v>4</v>
      </c>
      <c r="D10" s="110" t="s">
        <v>5</v>
      </c>
      <c r="E10" s="111"/>
      <c r="F10" s="111"/>
      <c r="G10" s="111"/>
      <c r="H10" s="111"/>
      <c r="I10" s="111"/>
      <c r="J10" s="111"/>
      <c r="K10" s="111"/>
      <c r="L10" s="111"/>
      <c r="M10" s="4" t="s">
        <v>6</v>
      </c>
    </row>
    <row r="11" spans="1:14" ht="15.65" x14ac:dyDescent="0.2">
      <c r="A11" s="107"/>
      <c r="B11" s="109"/>
      <c r="C11" s="107"/>
      <c r="D11" s="4" t="s">
        <v>7</v>
      </c>
      <c r="E11" s="4" t="s">
        <v>8</v>
      </c>
      <c r="F11" s="89" t="s">
        <v>9</v>
      </c>
      <c r="G11" s="4" t="s">
        <v>93</v>
      </c>
      <c r="H11" s="4" t="s">
        <v>94</v>
      </c>
      <c r="I11" s="26" t="s">
        <v>95</v>
      </c>
      <c r="J11" s="50" t="s">
        <v>96</v>
      </c>
      <c r="K11" s="50" t="s">
        <v>97</v>
      </c>
      <c r="L11" s="4" t="s">
        <v>98</v>
      </c>
      <c r="M11" s="4"/>
    </row>
    <row r="12" spans="1:14" ht="15.65" x14ac:dyDescent="0.25">
      <c r="A12" s="4">
        <v>1</v>
      </c>
      <c r="B12" s="4">
        <v>2</v>
      </c>
      <c r="C12" s="15">
        <v>3</v>
      </c>
      <c r="D12" s="4">
        <v>4</v>
      </c>
      <c r="E12" s="4">
        <v>5</v>
      </c>
      <c r="F12" s="89">
        <v>6</v>
      </c>
      <c r="G12" s="4">
        <v>7</v>
      </c>
      <c r="H12" s="4">
        <v>8</v>
      </c>
      <c r="I12" s="26">
        <v>9</v>
      </c>
      <c r="J12" s="50">
        <v>10</v>
      </c>
      <c r="K12" s="50">
        <v>11</v>
      </c>
      <c r="L12" s="4">
        <v>12</v>
      </c>
      <c r="M12" s="4">
        <v>14</v>
      </c>
    </row>
    <row r="13" spans="1:14" ht="31.25" x14ac:dyDescent="0.25">
      <c r="A13" s="41">
        <v>1</v>
      </c>
      <c r="B13" s="37" t="s">
        <v>10</v>
      </c>
      <c r="C13" s="46"/>
      <c r="D13" s="39">
        <f>SUM(D14+D15+D16+D17)</f>
        <v>3396663.9081800003</v>
      </c>
      <c r="E13" s="39">
        <f t="shared" ref="E13:I13" si="0">SUM(E14+E15+E16+E17)</f>
        <v>345825.17466999998</v>
      </c>
      <c r="F13" s="90">
        <f>SUM(F14+F15+F16+F17)</f>
        <v>437420.59100000001</v>
      </c>
      <c r="G13" s="39">
        <f t="shared" si="0"/>
        <v>475570.86599999998</v>
      </c>
      <c r="H13" s="39">
        <f t="shared" si="0"/>
        <v>469494.962</v>
      </c>
      <c r="I13" s="39">
        <f t="shared" si="0"/>
        <v>459557.01500000001</v>
      </c>
      <c r="J13" s="39">
        <f t="shared" ref="J13:L13" si="1">SUM(J14+J15+J16+J17)</f>
        <v>402991.69316999998</v>
      </c>
      <c r="K13" s="39">
        <f t="shared" si="1"/>
        <v>402991.69316999998</v>
      </c>
      <c r="L13" s="39">
        <f t="shared" si="1"/>
        <v>402991.69316999998</v>
      </c>
      <c r="M13" s="47"/>
      <c r="N13" s="5"/>
    </row>
    <row r="14" spans="1:14" ht="15.65" x14ac:dyDescent="0.2">
      <c r="A14" s="16"/>
      <c r="B14" s="4" t="s">
        <v>11</v>
      </c>
      <c r="C14" s="13"/>
      <c r="D14" s="6">
        <f>SUM(D29+D34+D39+D19)</f>
        <v>52161.759999999995</v>
      </c>
      <c r="E14" s="6">
        <f>SUM(E29+E34+E39+E19)</f>
        <v>7540.4</v>
      </c>
      <c r="F14" s="91">
        <f>SUM(F29+F34+F39+F19+F24)</f>
        <v>14257.46</v>
      </c>
      <c r="G14" s="6">
        <f>SUM(G29+G34+G39+G19+G24)</f>
        <v>0</v>
      </c>
      <c r="H14" s="6">
        <f t="shared" ref="H14:L14" si="2">SUM(H29+H34+H39+H19+H24)</f>
        <v>0</v>
      </c>
      <c r="I14" s="6">
        <f t="shared" si="2"/>
        <v>0</v>
      </c>
      <c r="J14" s="6">
        <f t="shared" si="2"/>
        <v>10121.299999999999</v>
      </c>
      <c r="K14" s="6">
        <f t="shared" si="2"/>
        <v>10121.299999999999</v>
      </c>
      <c r="L14" s="6">
        <f t="shared" si="2"/>
        <v>10121.299999999999</v>
      </c>
      <c r="M14" s="11"/>
      <c r="N14" s="5"/>
    </row>
    <row r="15" spans="1:14" ht="15.65" x14ac:dyDescent="0.2">
      <c r="A15" s="16"/>
      <c r="B15" s="4" t="s">
        <v>12</v>
      </c>
      <c r="C15" s="13"/>
      <c r="D15" s="6">
        <f>SUM(D30+D35+D40)</f>
        <v>1782541.1040000001</v>
      </c>
      <c r="E15" s="7">
        <f>SUM(E30+E35+E40+E20)</f>
        <v>186545.95</v>
      </c>
      <c r="F15" s="92">
        <f>SUM(F30+F35+F40+F20)</f>
        <v>208929.97399999999</v>
      </c>
      <c r="G15" s="92">
        <f t="shared" ref="G15:L15" si="3">SUM(G30+G35+G40+G20)</f>
        <v>227005.69500000001</v>
      </c>
      <c r="H15" s="92">
        <f t="shared" si="3"/>
        <v>246315.15800000002</v>
      </c>
      <c r="I15" s="92">
        <f t="shared" si="3"/>
        <v>264165.72700000001</v>
      </c>
      <c r="J15" s="92">
        <f t="shared" si="3"/>
        <v>216526.2</v>
      </c>
      <c r="K15" s="92">
        <f t="shared" si="3"/>
        <v>216526.2</v>
      </c>
      <c r="L15" s="92">
        <f t="shared" si="3"/>
        <v>216526.2</v>
      </c>
      <c r="M15" s="11"/>
      <c r="N15" s="5"/>
    </row>
    <row r="16" spans="1:14" ht="15.65" x14ac:dyDescent="0.2">
      <c r="A16" s="16"/>
      <c r="B16" s="4" t="s">
        <v>13</v>
      </c>
      <c r="C16" s="13"/>
      <c r="D16" s="6">
        <f>SUM(D31+D36+D41)</f>
        <v>1561961.04418</v>
      </c>
      <c r="E16" s="6">
        <f>SUM(E31+E36+E41+E21)</f>
        <v>151738.82467</v>
      </c>
      <c r="F16" s="91">
        <f t="shared" ref="F16:L16" si="4">SUM(F31+F36+F41+F21)</f>
        <v>214233.15700000001</v>
      </c>
      <c r="G16" s="91">
        <f t="shared" si="4"/>
        <v>248565.17099999997</v>
      </c>
      <c r="H16" s="91">
        <f t="shared" si="4"/>
        <v>223179.80399999997</v>
      </c>
      <c r="I16" s="91">
        <f t="shared" si="4"/>
        <v>195391.28799999997</v>
      </c>
      <c r="J16" s="91">
        <f t="shared" si="4"/>
        <v>176344.19316999998</v>
      </c>
      <c r="K16" s="91">
        <f t="shared" si="4"/>
        <v>176344.19316999998</v>
      </c>
      <c r="L16" s="91">
        <f t="shared" si="4"/>
        <v>176344.19316999998</v>
      </c>
      <c r="M16" s="11"/>
      <c r="N16" s="5"/>
    </row>
    <row r="17" spans="1:14" ht="15.65" x14ac:dyDescent="0.2">
      <c r="A17" s="16"/>
      <c r="B17" s="4" t="s">
        <v>14</v>
      </c>
      <c r="C17" s="13"/>
      <c r="D17" s="6">
        <f>SUM(D32+D37+D42)</f>
        <v>0</v>
      </c>
      <c r="E17" s="6">
        <v>0</v>
      </c>
      <c r="F17" s="91">
        <v>0</v>
      </c>
      <c r="G17" s="6">
        <v>0</v>
      </c>
      <c r="H17" s="6">
        <v>0</v>
      </c>
      <c r="I17" s="29">
        <v>0</v>
      </c>
      <c r="J17" s="29">
        <v>0</v>
      </c>
      <c r="K17" s="29">
        <v>0</v>
      </c>
      <c r="L17" s="6">
        <v>0</v>
      </c>
      <c r="M17" s="11"/>
      <c r="N17" s="5"/>
    </row>
    <row r="18" spans="1:14" ht="95.1" x14ac:dyDescent="0.2">
      <c r="A18" s="36"/>
      <c r="B18" s="77" t="s">
        <v>171</v>
      </c>
      <c r="C18" s="78" t="s">
        <v>100</v>
      </c>
      <c r="D18" s="79">
        <f>D19+D20+D21+D22</f>
        <v>338.56</v>
      </c>
      <c r="E18" s="79">
        <f t="shared" ref="E18:L18" si="5">SUM(E19:E22)</f>
        <v>0</v>
      </c>
      <c r="F18" s="91">
        <f>SUM(F19:F22)</f>
        <v>338.56</v>
      </c>
      <c r="G18" s="79">
        <f t="shared" si="5"/>
        <v>0</v>
      </c>
      <c r="H18" s="79">
        <f t="shared" si="5"/>
        <v>0</v>
      </c>
      <c r="I18" s="79">
        <f t="shared" si="5"/>
        <v>0</v>
      </c>
      <c r="J18" s="79">
        <f>SUM(J19:J22)</f>
        <v>0</v>
      </c>
      <c r="K18" s="79">
        <f t="shared" si="5"/>
        <v>0</v>
      </c>
      <c r="L18" s="79">
        <f t="shared" si="5"/>
        <v>0</v>
      </c>
      <c r="M18" s="40"/>
      <c r="N18" s="5"/>
    </row>
    <row r="19" spans="1:14" ht="15.65" x14ac:dyDescent="0.2">
      <c r="A19" s="16"/>
      <c r="B19" s="4" t="s">
        <v>11</v>
      </c>
      <c r="C19" s="14"/>
      <c r="D19" s="6">
        <f>E19+F19+G19+H19+I19+J19+K19+L19</f>
        <v>338.56</v>
      </c>
      <c r="E19" s="6">
        <v>0</v>
      </c>
      <c r="F19" s="91">
        <v>338.56</v>
      </c>
      <c r="G19" s="6">
        <v>0</v>
      </c>
      <c r="H19" s="6">
        <v>0</v>
      </c>
      <c r="I19" s="29">
        <v>0</v>
      </c>
      <c r="J19" s="29">
        <v>0</v>
      </c>
      <c r="K19" s="29">
        <v>0</v>
      </c>
      <c r="L19" s="6">
        <v>0</v>
      </c>
      <c r="M19" s="11"/>
      <c r="N19" s="5"/>
    </row>
    <row r="20" spans="1:14" ht="15.65" x14ac:dyDescent="0.2">
      <c r="A20" s="16"/>
      <c r="B20" s="4" t="s">
        <v>12</v>
      </c>
      <c r="C20" s="14"/>
      <c r="D20" s="6">
        <v>0</v>
      </c>
      <c r="E20" s="6">
        <v>0</v>
      </c>
      <c r="F20" s="91">
        <v>0</v>
      </c>
      <c r="G20" s="6">
        <v>0</v>
      </c>
      <c r="H20" s="6">
        <v>0</v>
      </c>
      <c r="I20" s="29">
        <v>0</v>
      </c>
      <c r="J20" s="29">
        <v>0</v>
      </c>
      <c r="K20" s="29">
        <v>0</v>
      </c>
      <c r="L20" s="6">
        <v>0</v>
      </c>
      <c r="M20" s="11"/>
      <c r="N20" s="5"/>
    </row>
    <row r="21" spans="1:14" ht="15.65" x14ac:dyDescent="0.2">
      <c r="A21" s="16"/>
      <c r="B21" s="4" t="s">
        <v>13</v>
      </c>
      <c r="C21" s="14"/>
      <c r="D21" s="6">
        <f t="shared" ref="D21:L21" si="6">D99</f>
        <v>0</v>
      </c>
      <c r="E21" s="6">
        <f t="shared" si="6"/>
        <v>0</v>
      </c>
      <c r="F21" s="91">
        <f t="shared" si="6"/>
        <v>0</v>
      </c>
      <c r="G21" s="6">
        <f t="shared" si="6"/>
        <v>0</v>
      </c>
      <c r="H21" s="6">
        <f t="shared" si="6"/>
        <v>0</v>
      </c>
      <c r="I21" s="6">
        <f t="shared" si="6"/>
        <v>0</v>
      </c>
      <c r="J21" s="6">
        <f t="shared" si="6"/>
        <v>0</v>
      </c>
      <c r="K21" s="6">
        <f t="shared" si="6"/>
        <v>0</v>
      </c>
      <c r="L21" s="6">
        <f t="shared" si="6"/>
        <v>0</v>
      </c>
      <c r="M21" s="11"/>
      <c r="N21" s="5"/>
    </row>
    <row r="22" spans="1:14" ht="15.65" x14ac:dyDescent="0.2">
      <c r="A22" s="16"/>
      <c r="B22" s="4" t="s">
        <v>14</v>
      </c>
      <c r="C22" s="14"/>
      <c r="D22" s="6">
        <v>0</v>
      </c>
      <c r="E22" s="6">
        <v>0</v>
      </c>
      <c r="F22" s="91">
        <v>0</v>
      </c>
      <c r="G22" s="6">
        <v>0</v>
      </c>
      <c r="H22" s="6">
        <v>0</v>
      </c>
      <c r="I22" s="29">
        <v>0</v>
      </c>
      <c r="J22" s="29">
        <v>0</v>
      </c>
      <c r="K22" s="29">
        <v>0</v>
      </c>
      <c r="L22" s="6">
        <v>0</v>
      </c>
      <c r="M22" s="11"/>
      <c r="N22" s="5"/>
    </row>
    <row r="23" spans="1:14" ht="95.1" x14ac:dyDescent="0.2">
      <c r="A23" s="36"/>
      <c r="B23" s="77" t="s">
        <v>180</v>
      </c>
      <c r="C23" s="78" t="s">
        <v>100</v>
      </c>
      <c r="D23" s="79">
        <f>D24+D25+D26+D27</f>
        <v>0</v>
      </c>
      <c r="E23" s="79">
        <f t="shared" ref="E23" si="7">SUM(E24:E27)</f>
        <v>0</v>
      </c>
      <c r="F23" s="79">
        <f t="shared" ref="F23:L23" si="8">SUM(F24:F27)</f>
        <v>0</v>
      </c>
      <c r="G23" s="79">
        <f t="shared" si="8"/>
        <v>0</v>
      </c>
      <c r="H23" s="79">
        <f t="shared" si="8"/>
        <v>0</v>
      </c>
      <c r="I23" s="79">
        <f t="shared" si="8"/>
        <v>0</v>
      </c>
      <c r="J23" s="79">
        <f t="shared" si="8"/>
        <v>0</v>
      </c>
      <c r="K23" s="79">
        <f t="shared" si="8"/>
        <v>0</v>
      </c>
      <c r="L23" s="79">
        <f t="shared" si="8"/>
        <v>0</v>
      </c>
      <c r="M23" s="40"/>
      <c r="N23" s="5"/>
    </row>
    <row r="24" spans="1:14" ht="15.65" x14ac:dyDescent="0.2">
      <c r="A24" s="16"/>
      <c r="B24" s="4" t="s">
        <v>11</v>
      </c>
      <c r="C24" s="14"/>
      <c r="D24" s="6">
        <f>E24+F24+G24+H24+I24+J24+K24+L24</f>
        <v>0</v>
      </c>
      <c r="E24" s="6">
        <v>0</v>
      </c>
      <c r="F24" s="91">
        <v>0</v>
      </c>
      <c r="G24" s="6">
        <v>0</v>
      </c>
      <c r="H24" s="6">
        <v>0</v>
      </c>
      <c r="I24" s="29">
        <v>0</v>
      </c>
      <c r="J24" s="29">
        <v>0</v>
      </c>
      <c r="K24" s="29">
        <v>0</v>
      </c>
      <c r="L24" s="6">
        <v>0</v>
      </c>
      <c r="M24" s="11"/>
      <c r="N24" s="5"/>
    </row>
    <row r="25" spans="1:14" ht="15.65" x14ac:dyDescent="0.2">
      <c r="A25" s="16"/>
      <c r="B25" s="4" t="s">
        <v>12</v>
      </c>
      <c r="C25" s="14"/>
      <c r="D25" s="6">
        <v>0</v>
      </c>
      <c r="E25" s="6">
        <v>0</v>
      </c>
      <c r="F25" s="91">
        <v>0</v>
      </c>
      <c r="G25" s="6">
        <v>0</v>
      </c>
      <c r="H25" s="6">
        <v>0</v>
      </c>
      <c r="I25" s="29">
        <v>0</v>
      </c>
      <c r="J25" s="29">
        <v>0</v>
      </c>
      <c r="K25" s="29">
        <v>0</v>
      </c>
      <c r="L25" s="6">
        <v>0</v>
      </c>
      <c r="M25" s="11"/>
      <c r="N25" s="5"/>
    </row>
    <row r="26" spans="1:14" ht="15.65" x14ac:dyDescent="0.2">
      <c r="A26" s="16"/>
      <c r="B26" s="4" t="s">
        <v>13</v>
      </c>
      <c r="C26" s="14"/>
      <c r="D26" s="6">
        <f t="shared" ref="D26:L26" si="9">D104</f>
        <v>0</v>
      </c>
      <c r="E26" s="6">
        <f t="shared" si="9"/>
        <v>0</v>
      </c>
      <c r="F26" s="91">
        <f t="shared" si="9"/>
        <v>0</v>
      </c>
      <c r="G26" s="6">
        <f t="shared" si="9"/>
        <v>0</v>
      </c>
      <c r="H26" s="6">
        <f t="shared" si="9"/>
        <v>0</v>
      </c>
      <c r="I26" s="6">
        <f t="shared" si="9"/>
        <v>0</v>
      </c>
      <c r="J26" s="6">
        <f t="shared" si="9"/>
        <v>0</v>
      </c>
      <c r="K26" s="6">
        <f t="shared" si="9"/>
        <v>0</v>
      </c>
      <c r="L26" s="6">
        <f t="shared" si="9"/>
        <v>0</v>
      </c>
      <c r="M26" s="11"/>
      <c r="N26" s="5"/>
    </row>
    <row r="27" spans="1:14" ht="15.65" x14ac:dyDescent="0.2">
      <c r="A27" s="16"/>
      <c r="B27" s="4" t="s">
        <v>14</v>
      </c>
      <c r="C27" s="14"/>
      <c r="D27" s="6">
        <v>0</v>
      </c>
      <c r="E27" s="6">
        <v>0</v>
      </c>
      <c r="F27" s="91">
        <v>0</v>
      </c>
      <c r="G27" s="6">
        <v>0</v>
      </c>
      <c r="H27" s="6">
        <v>0</v>
      </c>
      <c r="I27" s="29">
        <v>0</v>
      </c>
      <c r="J27" s="29">
        <v>0</v>
      </c>
      <c r="K27" s="29">
        <v>0</v>
      </c>
      <c r="L27" s="6">
        <v>0</v>
      </c>
      <c r="M27" s="11"/>
      <c r="N27" s="5"/>
    </row>
    <row r="28" spans="1:14" ht="15.65" x14ac:dyDescent="0.2">
      <c r="A28" s="16" t="s">
        <v>15</v>
      </c>
      <c r="B28" s="17" t="s">
        <v>16</v>
      </c>
      <c r="C28" s="13"/>
      <c r="D28" s="6">
        <f>SUM(D29+D30+D31+D32)</f>
        <v>0</v>
      </c>
      <c r="E28" s="6">
        <f t="shared" ref="E28:L28" si="10">SUM(E29+E30+E31+E32)</f>
        <v>0</v>
      </c>
      <c r="F28" s="91">
        <f t="shared" si="10"/>
        <v>0</v>
      </c>
      <c r="G28" s="6">
        <f t="shared" si="10"/>
        <v>0</v>
      </c>
      <c r="H28" s="6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6">
        <f t="shared" si="10"/>
        <v>0</v>
      </c>
      <c r="M28" s="11"/>
      <c r="N28" s="5"/>
    </row>
    <row r="29" spans="1:14" ht="15.65" x14ac:dyDescent="0.2">
      <c r="A29" s="16"/>
      <c r="B29" s="4" t="s">
        <v>11</v>
      </c>
      <c r="C29" s="13"/>
      <c r="D29" s="6">
        <f t="shared" ref="D29:L29" si="11">SUM(D49+D97+D203+D261)</f>
        <v>0</v>
      </c>
      <c r="E29" s="6">
        <f t="shared" si="11"/>
        <v>0</v>
      </c>
      <c r="F29" s="91">
        <f t="shared" si="11"/>
        <v>0</v>
      </c>
      <c r="G29" s="6">
        <f t="shared" si="11"/>
        <v>0</v>
      </c>
      <c r="H29" s="6">
        <f t="shared" si="11"/>
        <v>0</v>
      </c>
      <c r="I29" s="29">
        <f t="shared" si="11"/>
        <v>0</v>
      </c>
      <c r="J29" s="29">
        <f t="shared" si="11"/>
        <v>0</v>
      </c>
      <c r="K29" s="29">
        <f t="shared" si="11"/>
        <v>0</v>
      </c>
      <c r="L29" s="6">
        <f t="shared" si="11"/>
        <v>0</v>
      </c>
      <c r="M29" s="11"/>
      <c r="N29" s="5"/>
    </row>
    <row r="30" spans="1:14" ht="15.65" x14ac:dyDescent="0.2">
      <c r="A30" s="16"/>
      <c r="B30" s="4" t="s">
        <v>12</v>
      </c>
      <c r="C30" s="13"/>
      <c r="D30" s="6">
        <f t="shared" ref="D30:L30" si="12">SUM(D50+D98+D204+D262)</f>
        <v>0</v>
      </c>
      <c r="E30" s="6">
        <f t="shared" si="12"/>
        <v>0</v>
      </c>
      <c r="F30" s="91">
        <f t="shared" si="12"/>
        <v>0</v>
      </c>
      <c r="G30" s="6">
        <f t="shared" si="12"/>
        <v>0</v>
      </c>
      <c r="H30" s="6">
        <f t="shared" si="12"/>
        <v>0</v>
      </c>
      <c r="I30" s="29">
        <f t="shared" si="12"/>
        <v>0</v>
      </c>
      <c r="J30" s="29">
        <f t="shared" si="12"/>
        <v>0</v>
      </c>
      <c r="K30" s="29">
        <f t="shared" si="12"/>
        <v>0</v>
      </c>
      <c r="L30" s="6">
        <f t="shared" si="12"/>
        <v>0</v>
      </c>
      <c r="M30" s="11"/>
      <c r="N30" s="5"/>
    </row>
    <row r="31" spans="1:14" ht="15.65" x14ac:dyDescent="0.2">
      <c r="A31" s="16"/>
      <c r="B31" s="4" t="s">
        <v>13</v>
      </c>
      <c r="C31" s="13"/>
      <c r="D31" s="6">
        <f t="shared" ref="D31:L31" si="13">SUM(D51+D99+D205+D263)</f>
        <v>0</v>
      </c>
      <c r="E31" s="6">
        <f t="shared" si="13"/>
        <v>0</v>
      </c>
      <c r="F31" s="91">
        <f t="shared" si="13"/>
        <v>0</v>
      </c>
      <c r="G31" s="6">
        <f t="shared" si="13"/>
        <v>0</v>
      </c>
      <c r="H31" s="6">
        <f t="shared" si="13"/>
        <v>0</v>
      </c>
      <c r="I31" s="29">
        <f t="shared" si="13"/>
        <v>0</v>
      </c>
      <c r="J31" s="29">
        <f t="shared" si="13"/>
        <v>0</v>
      </c>
      <c r="K31" s="29">
        <f t="shared" si="13"/>
        <v>0</v>
      </c>
      <c r="L31" s="6">
        <f t="shared" si="13"/>
        <v>0</v>
      </c>
      <c r="M31" s="11"/>
      <c r="N31" s="5"/>
    </row>
    <row r="32" spans="1:14" ht="15.65" x14ac:dyDescent="0.2">
      <c r="A32" s="16"/>
      <c r="B32" s="4" t="s">
        <v>14</v>
      </c>
      <c r="C32" s="13"/>
      <c r="D32" s="6">
        <f t="shared" ref="D32:L32" si="14">SUM(D52+D100+D206+D264)</f>
        <v>0</v>
      </c>
      <c r="E32" s="6">
        <f t="shared" si="14"/>
        <v>0</v>
      </c>
      <c r="F32" s="91">
        <f t="shared" si="14"/>
        <v>0</v>
      </c>
      <c r="G32" s="6">
        <f t="shared" si="14"/>
        <v>0</v>
      </c>
      <c r="H32" s="6">
        <f t="shared" si="14"/>
        <v>0</v>
      </c>
      <c r="I32" s="29">
        <f t="shared" si="14"/>
        <v>0</v>
      </c>
      <c r="J32" s="29">
        <f t="shared" si="14"/>
        <v>0</v>
      </c>
      <c r="K32" s="29">
        <f t="shared" si="14"/>
        <v>0</v>
      </c>
      <c r="L32" s="6">
        <f t="shared" si="14"/>
        <v>0</v>
      </c>
      <c r="M32" s="11"/>
      <c r="N32" s="5"/>
    </row>
    <row r="33" spans="1:14" ht="46.9" x14ac:dyDescent="0.2">
      <c r="A33" s="16" t="s">
        <v>17</v>
      </c>
      <c r="B33" s="17" t="s">
        <v>18</v>
      </c>
      <c r="C33" s="13"/>
      <c r="D33" s="6">
        <f t="shared" ref="D33:L33" si="15">SUM(D34+D35+D36+D37)</f>
        <v>0</v>
      </c>
      <c r="E33" s="6">
        <f t="shared" si="15"/>
        <v>0</v>
      </c>
      <c r="F33" s="91">
        <f t="shared" si="15"/>
        <v>0</v>
      </c>
      <c r="G33" s="6">
        <f t="shared" si="15"/>
        <v>0</v>
      </c>
      <c r="H33" s="6">
        <f t="shared" si="15"/>
        <v>0</v>
      </c>
      <c r="I33" s="29">
        <f t="shared" si="15"/>
        <v>0</v>
      </c>
      <c r="J33" s="29">
        <f t="shared" si="15"/>
        <v>0</v>
      </c>
      <c r="K33" s="29">
        <f t="shared" si="15"/>
        <v>0</v>
      </c>
      <c r="L33" s="6">
        <f t="shared" si="15"/>
        <v>0</v>
      </c>
      <c r="M33" s="11"/>
      <c r="N33" s="5"/>
    </row>
    <row r="34" spans="1:14" ht="15.65" x14ac:dyDescent="0.2">
      <c r="A34" s="16"/>
      <c r="B34" s="4" t="s">
        <v>11</v>
      </c>
      <c r="C34" s="13"/>
      <c r="D34" s="6">
        <f t="shared" ref="D34:L34" si="16">SUM(D54+D107+D208+D266)</f>
        <v>0</v>
      </c>
      <c r="E34" s="6">
        <f t="shared" si="16"/>
        <v>0</v>
      </c>
      <c r="F34" s="91">
        <f t="shared" si="16"/>
        <v>0</v>
      </c>
      <c r="G34" s="6">
        <f t="shared" si="16"/>
        <v>0</v>
      </c>
      <c r="H34" s="6">
        <f t="shared" si="16"/>
        <v>0</v>
      </c>
      <c r="I34" s="29">
        <f t="shared" si="16"/>
        <v>0</v>
      </c>
      <c r="J34" s="29">
        <f t="shared" si="16"/>
        <v>0</v>
      </c>
      <c r="K34" s="29">
        <f t="shared" si="16"/>
        <v>0</v>
      </c>
      <c r="L34" s="6">
        <f t="shared" si="16"/>
        <v>0</v>
      </c>
      <c r="M34" s="11"/>
      <c r="N34" s="5"/>
    </row>
    <row r="35" spans="1:14" ht="15.65" x14ac:dyDescent="0.2">
      <c r="A35" s="16"/>
      <c r="B35" s="4" t="s">
        <v>12</v>
      </c>
      <c r="C35" s="13"/>
      <c r="D35" s="6">
        <f t="shared" ref="D35:L35" si="17">SUM(D55+D108+D209+D267)</f>
        <v>0</v>
      </c>
      <c r="E35" s="6">
        <f t="shared" si="17"/>
        <v>0</v>
      </c>
      <c r="F35" s="91">
        <f t="shared" si="17"/>
        <v>0</v>
      </c>
      <c r="G35" s="6">
        <f t="shared" si="17"/>
        <v>0</v>
      </c>
      <c r="H35" s="6">
        <f t="shared" si="17"/>
        <v>0</v>
      </c>
      <c r="I35" s="29">
        <f t="shared" si="17"/>
        <v>0</v>
      </c>
      <c r="J35" s="29">
        <f t="shared" si="17"/>
        <v>0</v>
      </c>
      <c r="K35" s="29">
        <f t="shared" si="17"/>
        <v>0</v>
      </c>
      <c r="L35" s="6">
        <f t="shared" si="17"/>
        <v>0</v>
      </c>
      <c r="M35" s="11"/>
      <c r="N35" s="5"/>
    </row>
    <row r="36" spans="1:14" ht="15.65" x14ac:dyDescent="0.2">
      <c r="A36" s="16"/>
      <c r="B36" s="4" t="s">
        <v>13</v>
      </c>
      <c r="C36" s="13"/>
      <c r="D36" s="6">
        <f t="shared" ref="D36:L36" si="18">SUM(D56+D109+D210+D268)</f>
        <v>0</v>
      </c>
      <c r="E36" s="6">
        <f t="shared" si="18"/>
        <v>0</v>
      </c>
      <c r="F36" s="91">
        <f t="shared" si="18"/>
        <v>0</v>
      </c>
      <c r="G36" s="6">
        <f t="shared" si="18"/>
        <v>0</v>
      </c>
      <c r="H36" s="6">
        <f t="shared" si="18"/>
        <v>0</v>
      </c>
      <c r="I36" s="29">
        <f t="shared" si="18"/>
        <v>0</v>
      </c>
      <c r="J36" s="29">
        <f t="shared" si="18"/>
        <v>0</v>
      </c>
      <c r="K36" s="29">
        <f t="shared" si="18"/>
        <v>0</v>
      </c>
      <c r="L36" s="6">
        <f t="shared" si="18"/>
        <v>0</v>
      </c>
      <c r="M36" s="11"/>
      <c r="N36" s="5"/>
    </row>
    <row r="37" spans="1:14" ht="15.65" x14ac:dyDescent="0.2">
      <c r="A37" s="16"/>
      <c r="B37" s="4" t="s">
        <v>14</v>
      </c>
      <c r="C37" s="13"/>
      <c r="D37" s="6">
        <f t="shared" ref="D37:L37" si="19">SUM(D57+D110+D211+D269)</f>
        <v>0</v>
      </c>
      <c r="E37" s="6">
        <f t="shared" si="19"/>
        <v>0</v>
      </c>
      <c r="F37" s="91">
        <f t="shared" si="19"/>
        <v>0</v>
      </c>
      <c r="G37" s="6">
        <f t="shared" si="19"/>
        <v>0</v>
      </c>
      <c r="H37" s="6">
        <f t="shared" si="19"/>
        <v>0</v>
      </c>
      <c r="I37" s="29">
        <f t="shared" si="19"/>
        <v>0</v>
      </c>
      <c r="J37" s="29">
        <f t="shared" si="19"/>
        <v>0</v>
      </c>
      <c r="K37" s="29">
        <f t="shared" si="19"/>
        <v>0</v>
      </c>
      <c r="L37" s="6">
        <f t="shared" si="19"/>
        <v>0</v>
      </c>
      <c r="M37" s="11"/>
      <c r="N37" s="5"/>
    </row>
    <row r="38" spans="1:14" ht="15.65" x14ac:dyDescent="0.2">
      <c r="A38" s="16" t="s">
        <v>19</v>
      </c>
      <c r="B38" s="17" t="s">
        <v>20</v>
      </c>
      <c r="C38" s="13"/>
      <c r="D38" s="7">
        <f>SUM(D39:D42)</f>
        <v>3396325.3481799997</v>
      </c>
      <c r="E38" s="7">
        <f>SUM(E39:E42)</f>
        <v>345825.17466999998</v>
      </c>
      <c r="F38" s="92">
        <f>SUM(F39:F42)</f>
        <v>437082.03099999996</v>
      </c>
      <c r="G38" s="92">
        <f t="shared" ref="G38:L38" si="20">SUM(G39:G42)</f>
        <v>475570.86599999998</v>
      </c>
      <c r="H38" s="92">
        <f t="shared" si="20"/>
        <v>469494.962</v>
      </c>
      <c r="I38" s="92">
        <f t="shared" si="20"/>
        <v>459557.01500000001</v>
      </c>
      <c r="J38" s="92">
        <f t="shared" si="20"/>
        <v>402991.69316999998</v>
      </c>
      <c r="K38" s="92">
        <f t="shared" si="20"/>
        <v>402991.69316999998</v>
      </c>
      <c r="L38" s="92">
        <f t="shared" si="20"/>
        <v>402991.69316999998</v>
      </c>
      <c r="M38" s="11"/>
      <c r="N38" s="5"/>
    </row>
    <row r="39" spans="1:14" ht="15.65" x14ac:dyDescent="0.2">
      <c r="A39" s="16"/>
      <c r="B39" s="4" t="s">
        <v>11</v>
      </c>
      <c r="C39" s="13"/>
      <c r="D39" s="6">
        <f t="shared" ref="D39:L39" si="21">SUM(D59+D112+D213+D271+D316)</f>
        <v>51823.199999999997</v>
      </c>
      <c r="E39" s="6">
        <f t="shared" si="21"/>
        <v>7540.4</v>
      </c>
      <c r="F39" s="91">
        <f t="shared" si="21"/>
        <v>13918.9</v>
      </c>
      <c r="G39" s="91">
        <f t="shared" si="21"/>
        <v>0</v>
      </c>
      <c r="H39" s="91">
        <f t="shared" si="21"/>
        <v>0</v>
      </c>
      <c r="I39" s="91">
        <f t="shared" si="21"/>
        <v>0</v>
      </c>
      <c r="J39" s="91">
        <f t="shared" si="21"/>
        <v>10121.299999999999</v>
      </c>
      <c r="K39" s="91">
        <f t="shared" si="21"/>
        <v>10121.299999999999</v>
      </c>
      <c r="L39" s="91">
        <f t="shared" si="21"/>
        <v>10121.299999999999</v>
      </c>
      <c r="M39" s="11"/>
      <c r="N39" s="5"/>
    </row>
    <row r="40" spans="1:14" ht="15.65" x14ac:dyDescent="0.2">
      <c r="A40" s="16"/>
      <c r="B40" s="4" t="s">
        <v>12</v>
      </c>
      <c r="C40" s="13"/>
      <c r="D40" s="6">
        <f t="shared" ref="D40:L41" si="22">SUM(D60+D113+D214+D272+D329)</f>
        <v>1782541.1040000001</v>
      </c>
      <c r="E40" s="6">
        <f t="shared" si="22"/>
        <v>186545.95</v>
      </c>
      <c r="F40" s="91">
        <f t="shared" si="22"/>
        <v>208929.97399999999</v>
      </c>
      <c r="G40" s="91">
        <f t="shared" si="22"/>
        <v>227005.69500000001</v>
      </c>
      <c r="H40" s="91">
        <f t="shared" si="22"/>
        <v>246315.15800000002</v>
      </c>
      <c r="I40" s="91">
        <f t="shared" si="22"/>
        <v>264165.72700000001</v>
      </c>
      <c r="J40" s="91">
        <f t="shared" si="22"/>
        <v>216526.2</v>
      </c>
      <c r="K40" s="91">
        <f t="shared" si="22"/>
        <v>216526.2</v>
      </c>
      <c r="L40" s="91">
        <f t="shared" si="22"/>
        <v>216526.2</v>
      </c>
      <c r="M40" s="11"/>
      <c r="N40" s="5"/>
    </row>
    <row r="41" spans="1:14" ht="15.65" x14ac:dyDescent="0.2">
      <c r="A41" s="16"/>
      <c r="B41" s="4" t="s">
        <v>13</v>
      </c>
      <c r="C41" s="13"/>
      <c r="D41" s="6">
        <f>SUM(D61+D114+D215+D273+D330)</f>
        <v>1561961.04418</v>
      </c>
      <c r="E41" s="6">
        <f t="shared" si="22"/>
        <v>151738.82467</v>
      </c>
      <c r="F41" s="91">
        <f t="shared" si="22"/>
        <v>214233.15700000001</v>
      </c>
      <c r="G41" s="91">
        <f t="shared" si="22"/>
        <v>248565.17099999997</v>
      </c>
      <c r="H41" s="91">
        <f t="shared" si="22"/>
        <v>223179.80399999997</v>
      </c>
      <c r="I41" s="91">
        <f t="shared" si="22"/>
        <v>195391.28799999997</v>
      </c>
      <c r="J41" s="91">
        <f t="shared" si="22"/>
        <v>176344.19316999998</v>
      </c>
      <c r="K41" s="91">
        <f t="shared" si="22"/>
        <v>176344.19316999998</v>
      </c>
      <c r="L41" s="91">
        <f t="shared" si="22"/>
        <v>176344.19316999998</v>
      </c>
      <c r="M41" s="11"/>
      <c r="N41" s="5"/>
    </row>
    <row r="42" spans="1:14" ht="15.65" x14ac:dyDescent="0.2">
      <c r="A42" s="16"/>
      <c r="B42" s="4" t="s">
        <v>14</v>
      </c>
      <c r="C42" s="13"/>
      <c r="D42" s="6">
        <f>SUM(D62+D115+D216+D274+D319)</f>
        <v>0</v>
      </c>
      <c r="E42" s="6">
        <f>SUM(E62+E115+E216+E274+E319)</f>
        <v>0</v>
      </c>
      <c r="F42" s="91">
        <f>SUM(F62+F115+F216+F274+F319)</f>
        <v>0</v>
      </c>
      <c r="G42" s="6">
        <f>SUM(G62+G115+G216+G274+G319)</f>
        <v>0</v>
      </c>
      <c r="H42" s="6">
        <f>SUM(H62+H115+H216+H274+H319)</f>
        <v>0</v>
      </c>
      <c r="I42" s="29">
        <f t="shared" ref="I42:L42" si="23">SUM(I62+I115+I216+I274+I319)</f>
        <v>0</v>
      </c>
      <c r="J42" s="29">
        <f t="shared" si="23"/>
        <v>0</v>
      </c>
      <c r="K42" s="29">
        <f t="shared" si="23"/>
        <v>0</v>
      </c>
      <c r="L42" s="6">
        <f t="shared" si="23"/>
        <v>0</v>
      </c>
      <c r="M42" s="11"/>
      <c r="N42" s="5"/>
    </row>
    <row r="43" spans="1:14" ht="78.150000000000006" x14ac:dyDescent="0.25">
      <c r="A43" s="42" t="s">
        <v>21</v>
      </c>
      <c r="B43" s="43" t="s">
        <v>166</v>
      </c>
      <c r="C43" s="44"/>
      <c r="D43" s="39">
        <f>SUM(D44:D47)</f>
        <v>1228409.8570000001</v>
      </c>
      <c r="E43" s="39">
        <f>SUM(E44:E47)</f>
        <v>126146.5</v>
      </c>
      <c r="F43" s="90">
        <f>SUM(F44:F47)</f>
        <v>137646.897</v>
      </c>
      <c r="G43" s="39">
        <f t="shared" ref="G43:L43" si="24">SUM(G44:G47)</f>
        <v>144601.60000000001</v>
      </c>
      <c r="H43" s="39">
        <f>SUM(H44:H47)</f>
        <v>151731.24</v>
      </c>
      <c r="I43" s="45">
        <f>SUM(I44:I47)</f>
        <v>161068</v>
      </c>
      <c r="J43" s="39">
        <f t="shared" si="24"/>
        <v>169131.8</v>
      </c>
      <c r="K43" s="39">
        <f t="shared" si="24"/>
        <v>169131.8</v>
      </c>
      <c r="L43" s="39">
        <f t="shared" si="24"/>
        <v>169131.8</v>
      </c>
      <c r="M43" s="40"/>
      <c r="N43" s="5"/>
    </row>
    <row r="44" spans="1:14" ht="15.65" x14ac:dyDescent="0.2">
      <c r="A44" s="57"/>
      <c r="B44" s="50" t="s">
        <v>11</v>
      </c>
      <c r="C44" s="80"/>
      <c r="D44" s="29">
        <f t="shared" ref="D44:L44" si="25">SUM(D49+D54+D59)</f>
        <v>0</v>
      </c>
      <c r="E44" s="29">
        <f t="shared" si="25"/>
        <v>0</v>
      </c>
      <c r="F44" s="91">
        <f t="shared" si="25"/>
        <v>0</v>
      </c>
      <c r="G44" s="29">
        <f t="shared" si="25"/>
        <v>0</v>
      </c>
      <c r="H44" s="29">
        <f t="shared" si="25"/>
        <v>0</v>
      </c>
      <c r="I44" s="29">
        <f t="shared" si="25"/>
        <v>0</v>
      </c>
      <c r="J44" s="29">
        <f t="shared" si="25"/>
        <v>0</v>
      </c>
      <c r="K44" s="29">
        <f t="shared" si="25"/>
        <v>0</v>
      </c>
      <c r="L44" s="29">
        <f t="shared" si="25"/>
        <v>0</v>
      </c>
      <c r="M44" s="34"/>
      <c r="N44" s="5"/>
    </row>
    <row r="45" spans="1:14" ht="15.65" x14ac:dyDescent="0.2">
      <c r="A45" s="57"/>
      <c r="B45" s="50" t="s">
        <v>12</v>
      </c>
      <c r="C45" s="80"/>
      <c r="D45" s="33">
        <f>SUM(D50+D55+D60)</f>
        <v>821208.6</v>
      </c>
      <c r="E45" s="33">
        <f t="shared" ref="E45:L45" si="26">SUM(E50+E55+E60)</f>
        <v>87646.399999999994</v>
      </c>
      <c r="F45" s="92">
        <f t="shared" si="26"/>
        <v>89557.1</v>
      </c>
      <c r="G45" s="33">
        <f t="shared" si="26"/>
        <v>99166.1</v>
      </c>
      <c r="H45" s="33">
        <f t="shared" si="26"/>
        <v>107171</v>
      </c>
      <c r="I45" s="33">
        <f t="shared" si="26"/>
        <v>114958</v>
      </c>
      <c r="J45" s="33">
        <f t="shared" si="26"/>
        <v>107570</v>
      </c>
      <c r="K45" s="33">
        <f t="shared" si="26"/>
        <v>107570</v>
      </c>
      <c r="L45" s="33">
        <f t="shared" si="26"/>
        <v>107570</v>
      </c>
      <c r="M45" s="34"/>
      <c r="N45" s="5"/>
    </row>
    <row r="46" spans="1:14" ht="15.65" x14ac:dyDescent="0.2">
      <c r="A46" s="57"/>
      <c r="B46" s="50" t="s">
        <v>13</v>
      </c>
      <c r="C46" s="80"/>
      <c r="D46" s="33">
        <f t="shared" ref="D46:L46" si="27">SUM(D51+D56+D61)</f>
        <v>407201.25700000004</v>
      </c>
      <c r="E46" s="33">
        <f t="shared" si="27"/>
        <v>38500.1</v>
      </c>
      <c r="F46" s="92">
        <f t="shared" si="27"/>
        <v>48089.796999999999</v>
      </c>
      <c r="G46" s="33">
        <f t="shared" si="27"/>
        <v>45435.5</v>
      </c>
      <c r="H46" s="33">
        <f t="shared" si="27"/>
        <v>44560.24</v>
      </c>
      <c r="I46" s="33">
        <f t="shared" si="27"/>
        <v>46110</v>
      </c>
      <c r="J46" s="33">
        <f t="shared" si="27"/>
        <v>61561.8</v>
      </c>
      <c r="K46" s="33">
        <f t="shared" si="27"/>
        <v>61561.8</v>
      </c>
      <c r="L46" s="33">
        <f t="shared" si="27"/>
        <v>61561.8</v>
      </c>
      <c r="M46" s="34"/>
      <c r="N46" s="5"/>
    </row>
    <row r="47" spans="1:14" ht="15.65" x14ac:dyDescent="0.2">
      <c r="A47" s="57"/>
      <c r="B47" s="50" t="s">
        <v>14</v>
      </c>
      <c r="C47" s="80"/>
      <c r="D47" s="29">
        <f t="shared" ref="D47:L47" si="28">SUM(D52+D57+D62)</f>
        <v>0</v>
      </c>
      <c r="E47" s="29">
        <f t="shared" si="28"/>
        <v>0</v>
      </c>
      <c r="F47" s="91">
        <f t="shared" si="28"/>
        <v>0</v>
      </c>
      <c r="G47" s="29">
        <f t="shared" si="28"/>
        <v>0</v>
      </c>
      <c r="H47" s="29">
        <f t="shared" si="28"/>
        <v>0</v>
      </c>
      <c r="I47" s="29">
        <f t="shared" si="28"/>
        <v>0</v>
      </c>
      <c r="J47" s="29">
        <f t="shared" si="28"/>
        <v>0</v>
      </c>
      <c r="K47" s="29">
        <f t="shared" si="28"/>
        <v>0</v>
      </c>
      <c r="L47" s="29">
        <f t="shared" si="28"/>
        <v>0</v>
      </c>
      <c r="M47" s="34"/>
      <c r="N47" s="5"/>
    </row>
    <row r="48" spans="1:14" ht="46.9" x14ac:dyDescent="0.2">
      <c r="A48" s="57" t="s">
        <v>22</v>
      </c>
      <c r="B48" s="60" t="s">
        <v>23</v>
      </c>
      <c r="C48" s="80"/>
      <c r="D48" s="29">
        <f>SUM(D49:D52)</f>
        <v>0</v>
      </c>
      <c r="E48" s="29">
        <f t="shared" ref="E48:L48" si="29">SUM(E49:E52)</f>
        <v>0</v>
      </c>
      <c r="F48" s="91">
        <f t="shared" si="29"/>
        <v>0</v>
      </c>
      <c r="G48" s="29">
        <f t="shared" si="29"/>
        <v>0</v>
      </c>
      <c r="H48" s="29">
        <f t="shared" si="29"/>
        <v>0</v>
      </c>
      <c r="I48" s="29">
        <f t="shared" si="29"/>
        <v>0</v>
      </c>
      <c r="J48" s="29">
        <f t="shared" si="29"/>
        <v>0</v>
      </c>
      <c r="K48" s="29">
        <f t="shared" si="29"/>
        <v>0</v>
      </c>
      <c r="L48" s="29">
        <f t="shared" si="29"/>
        <v>0</v>
      </c>
      <c r="M48" s="34"/>
      <c r="N48" s="5"/>
    </row>
    <row r="49" spans="1:14" ht="15.65" x14ac:dyDescent="0.2">
      <c r="A49" s="57"/>
      <c r="B49" s="50" t="s">
        <v>11</v>
      </c>
      <c r="C49" s="80"/>
      <c r="D49" s="29">
        <f>SUM(E49:L49)</f>
        <v>0</v>
      </c>
      <c r="E49" s="29">
        <v>0</v>
      </c>
      <c r="F49" s="91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34"/>
      <c r="N49" s="5"/>
    </row>
    <row r="50" spans="1:14" ht="15.65" x14ac:dyDescent="0.2">
      <c r="A50" s="57"/>
      <c r="B50" s="50" t="s">
        <v>12</v>
      </c>
      <c r="C50" s="80"/>
      <c r="D50" s="29">
        <f>SUM(E50:L50)</f>
        <v>0</v>
      </c>
      <c r="E50" s="29">
        <v>0</v>
      </c>
      <c r="F50" s="91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34"/>
      <c r="N50" s="5"/>
    </row>
    <row r="51" spans="1:14" ht="15.65" x14ac:dyDescent="0.2">
      <c r="A51" s="57"/>
      <c r="B51" s="50" t="s">
        <v>13</v>
      </c>
      <c r="C51" s="80"/>
      <c r="D51" s="29">
        <v>0</v>
      </c>
      <c r="E51" s="29">
        <f>E104</f>
        <v>0</v>
      </c>
      <c r="F51" s="91">
        <v>0</v>
      </c>
      <c r="G51" s="29">
        <f t="shared" ref="G51:L51" si="30">G104</f>
        <v>0</v>
      </c>
      <c r="H51" s="29">
        <f t="shared" si="30"/>
        <v>0</v>
      </c>
      <c r="I51" s="29">
        <f t="shared" si="30"/>
        <v>0</v>
      </c>
      <c r="J51" s="29">
        <f t="shared" si="30"/>
        <v>0</v>
      </c>
      <c r="K51" s="29">
        <f t="shared" si="30"/>
        <v>0</v>
      </c>
      <c r="L51" s="29">
        <f t="shared" si="30"/>
        <v>0</v>
      </c>
      <c r="M51" s="34"/>
      <c r="N51" s="5"/>
    </row>
    <row r="52" spans="1:14" ht="15.65" x14ac:dyDescent="0.2">
      <c r="A52" s="57"/>
      <c r="B52" s="50" t="s">
        <v>14</v>
      </c>
      <c r="C52" s="80"/>
      <c r="D52" s="29">
        <f>SUM(E52:L52)</f>
        <v>0</v>
      </c>
      <c r="E52" s="29">
        <v>0</v>
      </c>
      <c r="F52" s="91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34"/>
      <c r="N52" s="5"/>
    </row>
    <row r="53" spans="1:14" ht="62.5" x14ac:dyDescent="0.2">
      <c r="A53" s="57" t="s">
        <v>24</v>
      </c>
      <c r="B53" s="60" t="s">
        <v>25</v>
      </c>
      <c r="C53" s="80"/>
      <c r="D53" s="29">
        <f t="shared" ref="D53:L53" si="31">SUM(D54+D55+D56+D57)</f>
        <v>0</v>
      </c>
      <c r="E53" s="29">
        <f t="shared" si="31"/>
        <v>0</v>
      </c>
      <c r="F53" s="91">
        <f t="shared" si="31"/>
        <v>0</v>
      </c>
      <c r="G53" s="29">
        <f t="shared" si="31"/>
        <v>0</v>
      </c>
      <c r="H53" s="29">
        <f t="shared" si="31"/>
        <v>0</v>
      </c>
      <c r="I53" s="29">
        <f t="shared" si="31"/>
        <v>0</v>
      </c>
      <c r="J53" s="29">
        <f t="shared" si="31"/>
        <v>0</v>
      </c>
      <c r="K53" s="29">
        <f t="shared" si="31"/>
        <v>0</v>
      </c>
      <c r="L53" s="29">
        <f t="shared" si="31"/>
        <v>0</v>
      </c>
      <c r="M53" s="34"/>
      <c r="N53" s="5"/>
    </row>
    <row r="54" spans="1:14" ht="15.65" x14ac:dyDescent="0.2">
      <c r="A54" s="57"/>
      <c r="B54" s="50" t="s">
        <v>11</v>
      </c>
      <c r="C54" s="80"/>
      <c r="D54" s="29">
        <v>0</v>
      </c>
      <c r="E54" s="29">
        <v>0</v>
      </c>
      <c r="F54" s="91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34"/>
      <c r="N54" s="5"/>
    </row>
    <row r="55" spans="1:14" ht="15.65" x14ac:dyDescent="0.2">
      <c r="A55" s="57"/>
      <c r="B55" s="50" t="s">
        <v>12</v>
      </c>
      <c r="C55" s="80"/>
      <c r="D55" s="29">
        <v>0</v>
      </c>
      <c r="E55" s="29">
        <v>0</v>
      </c>
      <c r="F55" s="91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34"/>
      <c r="N55" s="5"/>
    </row>
    <row r="56" spans="1:14" ht="15.65" x14ac:dyDescent="0.2">
      <c r="A56" s="57"/>
      <c r="B56" s="50" t="s">
        <v>13</v>
      </c>
      <c r="C56" s="80"/>
      <c r="D56" s="29">
        <v>0</v>
      </c>
      <c r="E56" s="29">
        <v>0</v>
      </c>
      <c r="F56" s="91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34"/>
      <c r="N56" s="5"/>
    </row>
    <row r="57" spans="1:14" ht="15.65" x14ac:dyDescent="0.2">
      <c r="A57" s="57"/>
      <c r="B57" s="50" t="s">
        <v>14</v>
      </c>
      <c r="C57" s="80"/>
      <c r="D57" s="29">
        <v>0</v>
      </c>
      <c r="E57" s="29">
        <v>0</v>
      </c>
      <c r="F57" s="91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34"/>
      <c r="N57" s="5"/>
    </row>
    <row r="58" spans="1:14" ht="31.25" x14ac:dyDescent="0.2">
      <c r="A58" s="57" t="s">
        <v>26</v>
      </c>
      <c r="B58" s="60" t="s">
        <v>27</v>
      </c>
      <c r="C58" s="80"/>
      <c r="D58" s="33">
        <f>SUM(D59:D62)</f>
        <v>1228409.8570000001</v>
      </c>
      <c r="E58" s="33">
        <f>SUM(E59:E62)</f>
        <v>126146.5</v>
      </c>
      <c r="F58" s="92">
        <f t="shared" ref="F58:L58" si="32">SUM(F59:F62)</f>
        <v>137646.897</v>
      </c>
      <c r="G58" s="33">
        <f t="shared" si="32"/>
        <v>144601.60000000001</v>
      </c>
      <c r="H58" s="33">
        <f t="shared" si="32"/>
        <v>151731.24</v>
      </c>
      <c r="I58" s="33">
        <f t="shared" si="32"/>
        <v>161068</v>
      </c>
      <c r="J58" s="33">
        <f t="shared" si="32"/>
        <v>169131.8</v>
      </c>
      <c r="K58" s="33">
        <f t="shared" si="32"/>
        <v>169131.8</v>
      </c>
      <c r="L58" s="33">
        <f t="shared" si="32"/>
        <v>169131.8</v>
      </c>
      <c r="M58" s="34"/>
      <c r="N58" s="5"/>
    </row>
    <row r="59" spans="1:14" ht="15.65" x14ac:dyDescent="0.2">
      <c r="A59" s="57"/>
      <c r="B59" s="50" t="s">
        <v>11</v>
      </c>
      <c r="C59" s="80"/>
      <c r="D59" s="29">
        <f t="shared" ref="D59:L59" si="33">SUM(D66+D71+D77+D82)</f>
        <v>0</v>
      </c>
      <c r="E59" s="29">
        <f t="shared" si="33"/>
        <v>0</v>
      </c>
      <c r="F59" s="91">
        <f>SUM(F66+F71+F77+F82)</f>
        <v>0</v>
      </c>
      <c r="G59" s="29">
        <f t="shared" si="33"/>
        <v>0</v>
      </c>
      <c r="H59" s="29">
        <f t="shared" si="33"/>
        <v>0</v>
      </c>
      <c r="I59" s="29">
        <f t="shared" si="33"/>
        <v>0</v>
      </c>
      <c r="J59" s="29">
        <f t="shared" si="33"/>
        <v>0</v>
      </c>
      <c r="K59" s="29">
        <f t="shared" si="33"/>
        <v>0</v>
      </c>
      <c r="L59" s="29">
        <f t="shared" si="33"/>
        <v>0</v>
      </c>
      <c r="M59" s="34"/>
      <c r="N59" s="5"/>
    </row>
    <row r="60" spans="1:14" ht="15.65" x14ac:dyDescent="0.2">
      <c r="A60" s="57"/>
      <c r="B60" s="50" t="s">
        <v>12</v>
      </c>
      <c r="C60" s="80"/>
      <c r="D60" s="29">
        <f t="shared" ref="D60:E60" si="34">SUM(D67+D72+D78+D83)</f>
        <v>821208.6</v>
      </c>
      <c r="E60" s="29">
        <f t="shared" si="34"/>
        <v>87646.399999999994</v>
      </c>
      <c r="F60" s="91">
        <f>SUM(F67+F72+F78+F83+F88)</f>
        <v>89557.1</v>
      </c>
      <c r="G60" s="29">
        <f t="shared" ref="G60:L60" si="35">SUM(G67+G72+G78+G83+G88)</f>
        <v>99166.1</v>
      </c>
      <c r="H60" s="29">
        <f t="shared" si="35"/>
        <v>107171</v>
      </c>
      <c r="I60" s="29">
        <f t="shared" si="35"/>
        <v>114958</v>
      </c>
      <c r="J60" s="29">
        <f t="shared" si="35"/>
        <v>107570</v>
      </c>
      <c r="K60" s="29">
        <f t="shared" si="35"/>
        <v>107570</v>
      </c>
      <c r="L60" s="29">
        <f t="shared" si="35"/>
        <v>107570</v>
      </c>
      <c r="M60" s="34"/>
      <c r="N60" s="5"/>
    </row>
    <row r="61" spans="1:14" ht="15.65" x14ac:dyDescent="0.2">
      <c r="A61" s="57"/>
      <c r="B61" s="50" t="s">
        <v>13</v>
      </c>
      <c r="C61" s="80"/>
      <c r="D61" s="29">
        <f>SUM(D68+D73+D79+D84)</f>
        <v>407201.25700000004</v>
      </c>
      <c r="E61" s="29">
        <f t="shared" ref="E61" si="36">SUM(E68+E73+E79+E84)</f>
        <v>38500.1</v>
      </c>
      <c r="F61" s="91">
        <f>SUM(F68+F73+F79+F84+F89)</f>
        <v>48089.796999999999</v>
      </c>
      <c r="G61" s="29">
        <f t="shared" ref="G61:L61" si="37">SUM(G68+G73+G79+G84+G89)</f>
        <v>45435.5</v>
      </c>
      <c r="H61" s="29">
        <f t="shared" si="37"/>
        <v>44560.24</v>
      </c>
      <c r="I61" s="29">
        <f t="shared" si="37"/>
        <v>46110</v>
      </c>
      <c r="J61" s="29">
        <f t="shared" si="37"/>
        <v>61561.8</v>
      </c>
      <c r="K61" s="29">
        <f t="shared" si="37"/>
        <v>61561.8</v>
      </c>
      <c r="L61" s="29">
        <f t="shared" si="37"/>
        <v>61561.8</v>
      </c>
      <c r="M61" s="34"/>
      <c r="N61" s="5"/>
    </row>
    <row r="62" spans="1:14" ht="15.65" x14ac:dyDescent="0.2">
      <c r="A62" s="57"/>
      <c r="B62" s="50" t="s">
        <v>14</v>
      </c>
      <c r="C62" s="80"/>
      <c r="D62" s="29">
        <f>SUM(D69+D74+D80+D85)</f>
        <v>0</v>
      </c>
      <c r="E62" s="29">
        <f t="shared" ref="E62:L62" si="38">SUM(E69+E74+E80+E85)</f>
        <v>0</v>
      </c>
      <c r="F62" s="91">
        <f t="shared" si="38"/>
        <v>0</v>
      </c>
      <c r="G62" s="29">
        <f t="shared" si="38"/>
        <v>0</v>
      </c>
      <c r="H62" s="29">
        <f t="shared" si="38"/>
        <v>0</v>
      </c>
      <c r="I62" s="29">
        <f t="shared" si="38"/>
        <v>0</v>
      </c>
      <c r="J62" s="29">
        <f t="shared" si="38"/>
        <v>0</v>
      </c>
      <c r="K62" s="29">
        <f t="shared" si="38"/>
        <v>0</v>
      </c>
      <c r="L62" s="29">
        <f t="shared" si="38"/>
        <v>0</v>
      </c>
      <c r="M62" s="34"/>
      <c r="N62" s="5"/>
    </row>
    <row r="63" spans="1:14" ht="15.65" x14ac:dyDescent="0.2">
      <c r="A63" s="57"/>
      <c r="B63" s="81"/>
      <c r="C63" s="115" t="s">
        <v>28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7"/>
      <c r="N63" s="5"/>
    </row>
    <row r="64" spans="1:14" ht="15.8" customHeight="1" x14ac:dyDescent="0.2">
      <c r="A64" s="115" t="s">
        <v>29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5"/>
      <c r="N64" s="5"/>
    </row>
    <row r="65" spans="1:17" ht="131.30000000000001" customHeight="1" x14ac:dyDescent="0.25">
      <c r="A65" s="57" t="s">
        <v>30</v>
      </c>
      <c r="B65" s="82" t="s">
        <v>31</v>
      </c>
      <c r="C65" s="63" t="s">
        <v>99</v>
      </c>
      <c r="D65" s="33">
        <f t="shared" ref="D65:L65" si="39">SUM(D66+D67+D68+D69)</f>
        <v>820547.1</v>
      </c>
      <c r="E65" s="33">
        <f t="shared" si="39"/>
        <v>87476</v>
      </c>
      <c r="F65" s="92">
        <f t="shared" si="39"/>
        <v>89557.1</v>
      </c>
      <c r="G65" s="33">
        <f t="shared" si="39"/>
        <v>98675</v>
      </c>
      <c r="H65" s="33">
        <f>SUM(H66+H67+H68+H69)</f>
        <v>107171</v>
      </c>
      <c r="I65" s="33">
        <f t="shared" si="39"/>
        <v>114958</v>
      </c>
      <c r="J65" s="33">
        <f t="shared" si="39"/>
        <v>107570</v>
      </c>
      <c r="K65" s="33">
        <f t="shared" si="39"/>
        <v>107570</v>
      </c>
      <c r="L65" s="33">
        <f t="shared" si="39"/>
        <v>107570</v>
      </c>
      <c r="M65" s="34" t="s">
        <v>32</v>
      </c>
      <c r="N65" s="5"/>
    </row>
    <row r="66" spans="1:17" ht="15.65" x14ac:dyDescent="0.2">
      <c r="A66" s="57"/>
      <c r="B66" s="64" t="s">
        <v>11</v>
      </c>
      <c r="C66" s="80"/>
      <c r="D66" s="33">
        <v>0</v>
      </c>
      <c r="E66" s="33">
        <v>0</v>
      </c>
      <c r="F66" s="92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4"/>
      <c r="N66" s="5"/>
    </row>
    <row r="67" spans="1:17" ht="15.65" x14ac:dyDescent="0.2">
      <c r="A67" s="57"/>
      <c r="B67" s="64" t="s">
        <v>12</v>
      </c>
      <c r="C67" s="80"/>
      <c r="D67" s="33">
        <f>SUM(E67:L67)</f>
        <v>820547.1</v>
      </c>
      <c r="E67" s="33">
        <f>86472+1004</f>
        <v>87476</v>
      </c>
      <c r="F67" s="92">
        <f>88792.5+764.6</f>
        <v>89557.1</v>
      </c>
      <c r="G67" s="33">
        <f>97961+714</f>
        <v>98675</v>
      </c>
      <c r="H67" s="33">
        <f>106428+743</f>
        <v>107171</v>
      </c>
      <c r="I67" s="33">
        <f>114185+773</f>
        <v>114958</v>
      </c>
      <c r="J67" s="33">
        <v>107570</v>
      </c>
      <c r="K67" s="33">
        <v>107570</v>
      </c>
      <c r="L67" s="33">
        <v>107570</v>
      </c>
      <c r="M67" s="34"/>
      <c r="N67" s="5"/>
    </row>
    <row r="68" spans="1:17" ht="15.65" x14ac:dyDescent="0.2">
      <c r="A68" s="57"/>
      <c r="B68" s="64" t="s">
        <v>13</v>
      </c>
      <c r="C68" s="80"/>
      <c r="D68" s="33">
        <v>0</v>
      </c>
      <c r="E68" s="33">
        <v>0</v>
      </c>
      <c r="F68" s="92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4"/>
      <c r="N68" s="5"/>
    </row>
    <row r="69" spans="1:17" ht="15.65" x14ac:dyDescent="0.2">
      <c r="A69" s="57"/>
      <c r="B69" s="64" t="s">
        <v>33</v>
      </c>
      <c r="C69" s="80"/>
      <c r="D69" s="33">
        <v>0</v>
      </c>
      <c r="E69" s="33">
        <v>0</v>
      </c>
      <c r="F69" s="92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4"/>
      <c r="N69" s="5"/>
    </row>
    <row r="70" spans="1:17" ht="113.95" customHeight="1" x14ac:dyDescent="0.2">
      <c r="A70" s="57" t="s">
        <v>34</v>
      </c>
      <c r="B70" s="83" t="s">
        <v>35</v>
      </c>
      <c r="C70" s="63" t="s">
        <v>99</v>
      </c>
      <c r="D70" s="33">
        <f>SUM(D71:D74)</f>
        <v>296755.96100000001</v>
      </c>
      <c r="E70" s="33">
        <f t="shared" ref="E70:L70" si="40">SUM(E71+E72+E73+E74)</f>
        <v>34450.800000000003</v>
      </c>
      <c r="F70" s="92">
        <f t="shared" si="40"/>
        <v>32584.201000000001</v>
      </c>
      <c r="G70" s="33">
        <f t="shared" si="40"/>
        <v>40146.720000000001</v>
      </c>
      <c r="H70" s="33">
        <f t="shared" si="40"/>
        <v>38746.239999999998</v>
      </c>
      <c r="I70" s="33">
        <f t="shared" si="40"/>
        <v>40296</v>
      </c>
      <c r="J70" s="33">
        <f t="shared" si="40"/>
        <v>36844</v>
      </c>
      <c r="K70" s="33">
        <f t="shared" si="40"/>
        <v>36844</v>
      </c>
      <c r="L70" s="33">
        <f t="shared" si="40"/>
        <v>36844</v>
      </c>
      <c r="M70" s="34" t="s">
        <v>36</v>
      </c>
      <c r="N70" s="5"/>
    </row>
    <row r="71" spans="1:17" ht="18" customHeight="1" x14ac:dyDescent="0.2">
      <c r="A71" s="57"/>
      <c r="B71" s="64" t="s">
        <v>11</v>
      </c>
      <c r="C71" s="80"/>
      <c r="D71" s="33">
        <f>SUM(E71:L71)</f>
        <v>0</v>
      </c>
      <c r="E71" s="33">
        <v>0</v>
      </c>
      <c r="F71" s="92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4"/>
      <c r="N71" s="5"/>
    </row>
    <row r="72" spans="1:17" ht="18" customHeight="1" x14ac:dyDescent="0.2">
      <c r="A72" s="57"/>
      <c r="B72" s="64" t="s">
        <v>12</v>
      </c>
      <c r="C72" s="80"/>
      <c r="D72" s="33">
        <f>SUM(E72:L72)</f>
        <v>661.5</v>
      </c>
      <c r="E72" s="33">
        <v>170.4</v>
      </c>
      <c r="F72" s="92">
        <v>0</v>
      </c>
      <c r="G72" s="33">
        <v>491.1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4"/>
      <c r="N72" s="5"/>
    </row>
    <row r="73" spans="1:17" ht="18" customHeight="1" x14ac:dyDescent="0.2">
      <c r="A73" s="57"/>
      <c r="B73" s="64" t="s">
        <v>13</v>
      </c>
      <c r="C73" s="80"/>
      <c r="D73" s="33">
        <f>SUM(E73:L73)</f>
        <v>296094.46100000001</v>
      </c>
      <c r="E73" s="33">
        <v>34280.400000000001</v>
      </c>
      <c r="F73" s="92">
        <f>32584.201</f>
        <v>32584.201000000001</v>
      </c>
      <c r="G73" s="33">
        <f>37256+1328+600+471.62</f>
        <v>39655.620000000003</v>
      </c>
      <c r="H73" s="33">
        <v>38746.239999999998</v>
      </c>
      <c r="I73" s="33">
        <v>40296</v>
      </c>
      <c r="J73" s="33">
        <v>36844</v>
      </c>
      <c r="K73" s="33">
        <v>36844</v>
      </c>
      <c r="L73" s="33">
        <v>36844</v>
      </c>
      <c r="M73" s="34"/>
      <c r="N73" s="5"/>
    </row>
    <row r="74" spans="1:17" ht="18" customHeight="1" x14ac:dyDescent="0.2">
      <c r="A74" s="57"/>
      <c r="B74" s="64" t="s">
        <v>33</v>
      </c>
      <c r="C74" s="80"/>
      <c r="D74" s="33">
        <f>SUM(E74:L74)</f>
        <v>0</v>
      </c>
      <c r="E74" s="33">
        <v>0</v>
      </c>
      <c r="F74" s="92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4"/>
      <c r="N74" s="5"/>
    </row>
    <row r="75" spans="1:17" ht="18" customHeight="1" x14ac:dyDescent="0.25">
      <c r="A75" s="118" t="s">
        <v>37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7"/>
      <c r="N75" s="5"/>
    </row>
    <row r="76" spans="1:17" ht="156.75" customHeight="1" x14ac:dyDescent="0.2">
      <c r="A76" s="57" t="s">
        <v>90</v>
      </c>
      <c r="B76" s="56" t="s">
        <v>38</v>
      </c>
      <c r="C76" s="63" t="s">
        <v>99</v>
      </c>
      <c r="D76" s="33">
        <f>SUM(D77:D80)</f>
        <v>67310.496000000014</v>
      </c>
      <c r="E76" s="33">
        <f t="shared" ref="E76:L76" si="41">SUM(E77:E80)</f>
        <v>179.7</v>
      </c>
      <c r="F76" s="92">
        <f t="shared" si="41"/>
        <v>9796.5959999999995</v>
      </c>
      <c r="G76" s="33">
        <f t="shared" si="41"/>
        <v>0</v>
      </c>
      <c r="H76" s="33">
        <f t="shared" si="41"/>
        <v>0</v>
      </c>
      <c r="I76" s="33">
        <f>SUM(I77:I80)</f>
        <v>0</v>
      </c>
      <c r="J76" s="33">
        <f t="shared" si="41"/>
        <v>19111.400000000001</v>
      </c>
      <c r="K76" s="33">
        <f t="shared" si="41"/>
        <v>19111.400000000001</v>
      </c>
      <c r="L76" s="33">
        <f t="shared" si="41"/>
        <v>19111.400000000001</v>
      </c>
      <c r="M76" s="34" t="s">
        <v>104</v>
      </c>
      <c r="N76" s="5"/>
      <c r="P76" s="8"/>
      <c r="Q76" s="8"/>
    </row>
    <row r="77" spans="1:17" ht="18" customHeight="1" x14ac:dyDescent="0.2">
      <c r="A77" s="57"/>
      <c r="B77" s="64" t="s">
        <v>11</v>
      </c>
      <c r="C77" s="80"/>
      <c r="D77" s="33">
        <f>SUM(E77:L77)</f>
        <v>0</v>
      </c>
      <c r="E77" s="33">
        <v>0</v>
      </c>
      <c r="F77" s="92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4"/>
      <c r="N77" s="5"/>
    </row>
    <row r="78" spans="1:17" ht="18" customHeight="1" x14ac:dyDescent="0.2">
      <c r="A78" s="57"/>
      <c r="B78" s="64" t="s">
        <v>12</v>
      </c>
      <c r="C78" s="80"/>
      <c r="D78" s="33">
        <f>SUM(E78:L78)</f>
        <v>0</v>
      </c>
      <c r="E78" s="33">
        <v>0</v>
      </c>
      <c r="F78" s="92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4"/>
      <c r="N78" s="5"/>
    </row>
    <row r="79" spans="1:17" ht="18" customHeight="1" x14ac:dyDescent="0.2">
      <c r="A79" s="57"/>
      <c r="B79" s="64" t="s">
        <v>13</v>
      </c>
      <c r="C79" s="80"/>
      <c r="D79" s="33">
        <f>SUM(E79:L79)</f>
        <v>67310.496000000014</v>
      </c>
      <c r="E79" s="33">
        <v>179.7</v>
      </c>
      <c r="F79" s="92">
        <v>9796.5959999999995</v>
      </c>
      <c r="G79" s="33">
        <v>0</v>
      </c>
      <c r="H79" s="33">
        <v>0</v>
      </c>
      <c r="I79" s="33">
        <v>0</v>
      </c>
      <c r="J79" s="33">
        <v>19111.400000000001</v>
      </c>
      <c r="K79" s="33">
        <v>19111.400000000001</v>
      </c>
      <c r="L79" s="33">
        <v>19111.400000000001</v>
      </c>
      <c r="M79" s="34"/>
      <c r="N79" s="5"/>
    </row>
    <row r="80" spans="1:17" ht="18" customHeight="1" x14ac:dyDescent="0.2">
      <c r="A80" s="57"/>
      <c r="B80" s="64" t="s">
        <v>33</v>
      </c>
      <c r="C80" s="80"/>
      <c r="D80" s="33">
        <f>SUM(E80:L80)</f>
        <v>0</v>
      </c>
      <c r="E80" s="33">
        <v>0</v>
      </c>
      <c r="F80" s="92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4"/>
      <c r="N80" s="5"/>
    </row>
    <row r="81" spans="1:14" ht="108" customHeight="1" x14ac:dyDescent="0.2">
      <c r="A81" s="57" t="s">
        <v>105</v>
      </c>
      <c r="B81" s="64" t="s">
        <v>39</v>
      </c>
      <c r="C81" s="63" t="s">
        <v>99</v>
      </c>
      <c r="D81" s="33">
        <f t="shared" ref="D81:L81" si="42">SUM(D82:D85)</f>
        <v>43796.3</v>
      </c>
      <c r="E81" s="33">
        <f t="shared" si="42"/>
        <v>4040</v>
      </c>
      <c r="F81" s="92">
        <f t="shared" si="42"/>
        <v>5709</v>
      </c>
      <c r="G81" s="33">
        <f t="shared" si="42"/>
        <v>5600.1</v>
      </c>
      <c r="H81" s="33">
        <f t="shared" si="42"/>
        <v>5814</v>
      </c>
      <c r="I81" s="33">
        <f t="shared" si="42"/>
        <v>5814</v>
      </c>
      <c r="J81" s="33">
        <f t="shared" si="42"/>
        <v>5606.4</v>
      </c>
      <c r="K81" s="33">
        <f t="shared" si="42"/>
        <v>5606.4</v>
      </c>
      <c r="L81" s="33">
        <f t="shared" si="42"/>
        <v>5606.4</v>
      </c>
      <c r="M81" s="34" t="s">
        <v>104</v>
      </c>
      <c r="N81" s="5"/>
    </row>
    <row r="82" spans="1:14" ht="18" customHeight="1" x14ac:dyDescent="0.2">
      <c r="A82" s="57"/>
      <c r="B82" s="64" t="s">
        <v>11</v>
      </c>
      <c r="C82" s="80"/>
      <c r="D82" s="33">
        <f>SUM(E82:L82)</f>
        <v>0</v>
      </c>
      <c r="E82" s="33">
        <v>0</v>
      </c>
      <c r="F82" s="92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4"/>
      <c r="N82" s="5"/>
    </row>
    <row r="83" spans="1:14" ht="18" customHeight="1" x14ac:dyDescent="0.2">
      <c r="A83" s="57"/>
      <c r="B83" s="64" t="s">
        <v>12</v>
      </c>
      <c r="C83" s="80"/>
      <c r="D83" s="33">
        <f>SUM(E83:L83)</f>
        <v>0</v>
      </c>
      <c r="E83" s="33">
        <v>0</v>
      </c>
      <c r="F83" s="92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4"/>
      <c r="N83" s="5"/>
    </row>
    <row r="84" spans="1:14" ht="18" customHeight="1" x14ac:dyDescent="0.2">
      <c r="A84" s="57"/>
      <c r="B84" s="64" t="s">
        <v>13</v>
      </c>
      <c r="C84" s="80"/>
      <c r="D84" s="33">
        <f>SUM(E84:L84)</f>
        <v>43796.3</v>
      </c>
      <c r="E84" s="33">
        <v>4040</v>
      </c>
      <c r="F84" s="92">
        <f>4591.26+1117.74</f>
        <v>5709</v>
      </c>
      <c r="G84" s="33">
        <v>5600.1</v>
      </c>
      <c r="H84" s="33">
        <v>5814</v>
      </c>
      <c r="I84" s="33">
        <v>5814</v>
      </c>
      <c r="J84" s="33">
        <v>5606.4</v>
      </c>
      <c r="K84" s="33">
        <v>5606.4</v>
      </c>
      <c r="L84" s="33">
        <v>5606.4</v>
      </c>
      <c r="M84" s="34"/>
      <c r="N84" s="5"/>
    </row>
    <row r="85" spans="1:14" ht="15.65" x14ac:dyDescent="0.2">
      <c r="A85" s="57"/>
      <c r="B85" s="64" t="s">
        <v>33</v>
      </c>
      <c r="C85" s="80"/>
      <c r="D85" s="33">
        <f>SUM(E85:L85)</f>
        <v>0</v>
      </c>
      <c r="E85" s="33">
        <v>0</v>
      </c>
      <c r="F85" s="92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4"/>
      <c r="N85" s="5"/>
    </row>
    <row r="86" spans="1:14" ht="67.95" x14ac:dyDescent="0.2">
      <c r="A86" s="57" t="s">
        <v>179</v>
      </c>
      <c r="B86" s="64" t="s">
        <v>164</v>
      </c>
      <c r="C86" s="63" t="s">
        <v>99</v>
      </c>
      <c r="D86" s="33">
        <f t="shared" ref="D86:L86" si="43">SUM(D87:D90)</f>
        <v>179.78</v>
      </c>
      <c r="E86" s="33">
        <f t="shared" si="43"/>
        <v>0</v>
      </c>
      <c r="F86" s="92">
        <f t="shared" si="43"/>
        <v>0</v>
      </c>
      <c r="G86" s="33">
        <f t="shared" si="43"/>
        <v>179.78</v>
      </c>
      <c r="H86" s="33">
        <f t="shared" si="43"/>
        <v>0</v>
      </c>
      <c r="I86" s="33">
        <f t="shared" si="43"/>
        <v>0</v>
      </c>
      <c r="J86" s="33">
        <f t="shared" si="43"/>
        <v>0</v>
      </c>
      <c r="K86" s="33">
        <f t="shared" si="43"/>
        <v>0</v>
      </c>
      <c r="L86" s="33">
        <f t="shared" si="43"/>
        <v>0</v>
      </c>
      <c r="M86" s="34" t="s">
        <v>104</v>
      </c>
      <c r="N86" s="5"/>
    </row>
    <row r="87" spans="1:14" ht="15.65" x14ac:dyDescent="0.2">
      <c r="A87" s="57"/>
      <c r="B87" s="64" t="s">
        <v>11</v>
      </c>
      <c r="C87" s="80"/>
      <c r="D87" s="33">
        <f>SUM(E87:L87)</f>
        <v>0</v>
      </c>
      <c r="E87" s="33">
        <v>0</v>
      </c>
      <c r="F87" s="92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4"/>
      <c r="N87" s="5"/>
    </row>
    <row r="88" spans="1:14" ht="15.65" x14ac:dyDescent="0.2">
      <c r="A88" s="57"/>
      <c r="B88" s="64" t="s">
        <v>12</v>
      </c>
      <c r="C88" s="80"/>
      <c r="D88" s="33">
        <f>SUM(E88:L88)</f>
        <v>0</v>
      </c>
      <c r="E88" s="33">
        <v>0</v>
      </c>
      <c r="F88" s="92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4"/>
      <c r="N88" s="5"/>
    </row>
    <row r="89" spans="1:14" ht="15.65" x14ac:dyDescent="0.2">
      <c r="A89" s="57"/>
      <c r="B89" s="64" t="s">
        <v>13</v>
      </c>
      <c r="C89" s="80"/>
      <c r="D89" s="33">
        <f>SUM(E89:L89)</f>
        <v>179.78</v>
      </c>
      <c r="E89" s="33">
        <v>0</v>
      </c>
      <c r="F89" s="92">
        <v>0</v>
      </c>
      <c r="G89" s="33">
        <v>179.78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4"/>
      <c r="N89" s="5"/>
    </row>
    <row r="90" spans="1:14" ht="15.65" x14ac:dyDescent="0.2">
      <c r="A90" s="57"/>
      <c r="B90" s="64" t="s">
        <v>33</v>
      </c>
      <c r="C90" s="80"/>
      <c r="D90" s="33">
        <f>SUM(E90:L90)</f>
        <v>0</v>
      </c>
      <c r="E90" s="33">
        <v>0</v>
      </c>
      <c r="F90" s="92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4"/>
      <c r="N90" s="5"/>
    </row>
    <row r="91" spans="1:14" ht="93.75" x14ac:dyDescent="0.2">
      <c r="A91" s="36" t="s">
        <v>40</v>
      </c>
      <c r="B91" s="37" t="s">
        <v>167</v>
      </c>
      <c r="C91" s="38"/>
      <c r="D91" s="39">
        <f>SUM(D92:D95)</f>
        <v>1301395.8876699999</v>
      </c>
      <c r="E91" s="39">
        <f>SUM(E92:E95)</f>
        <v>136420.80466999998</v>
      </c>
      <c r="F91" s="90">
        <f t="shared" ref="F91:L91" si="44">SUM(F92:F95)</f>
        <v>169525.03999999998</v>
      </c>
      <c r="G91" s="39">
        <f t="shared" si="44"/>
        <v>192704.25799999997</v>
      </c>
      <c r="H91" s="39">
        <f t="shared" si="44"/>
        <v>173100.758</v>
      </c>
      <c r="I91" s="39">
        <f t="shared" si="44"/>
        <v>182829.82699999999</v>
      </c>
      <c r="J91" s="39">
        <f t="shared" si="44"/>
        <v>148938.4</v>
      </c>
      <c r="K91" s="39">
        <f t="shared" si="44"/>
        <v>148938.4</v>
      </c>
      <c r="L91" s="39">
        <f t="shared" si="44"/>
        <v>148938.4</v>
      </c>
      <c r="M91" s="40"/>
      <c r="N91" s="5"/>
    </row>
    <row r="92" spans="1:14" ht="15.65" x14ac:dyDescent="0.2">
      <c r="A92" s="16"/>
      <c r="B92" s="4" t="s">
        <v>11</v>
      </c>
      <c r="C92" s="59"/>
      <c r="D92" s="29">
        <f>SUM(D97+D102+D107+D112)</f>
        <v>51823.199999999997</v>
      </c>
      <c r="E92" s="29">
        <f>SUM(E97+E107+E112)</f>
        <v>7540.4</v>
      </c>
      <c r="F92" s="91">
        <f>SUM(F97+F107+F112)</f>
        <v>13918.9</v>
      </c>
      <c r="G92" s="29">
        <f t="shared" ref="G92:L92" si="45">SUM(G97+G107+G112)</f>
        <v>0</v>
      </c>
      <c r="H92" s="29">
        <f t="shared" si="45"/>
        <v>0</v>
      </c>
      <c r="I92" s="29">
        <f t="shared" si="45"/>
        <v>0</v>
      </c>
      <c r="J92" s="29">
        <f t="shared" si="45"/>
        <v>10121.299999999999</v>
      </c>
      <c r="K92" s="29">
        <f t="shared" si="45"/>
        <v>10121.299999999999</v>
      </c>
      <c r="L92" s="29">
        <f t="shared" si="45"/>
        <v>10121.299999999999</v>
      </c>
      <c r="M92" s="34"/>
      <c r="N92" s="5"/>
    </row>
    <row r="93" spans="1:14" ht="15.65" x14ac:dyDescent="0.2">
      <c r="A93" s="16"/>
      <c r="B93" s="4" t="s">
        <v>12</v>
      </c>
      <c r="C93" s="59"/>
      <c r="D93" s="33">
        <f>SUM(D98+D108+D113)</f>
        <v>909857.85</v>
      </c>
      <c r="E93" s="33">
        <f>SUM(E98+E108+E113)</f>
        <v>91935.3</v>
      </c>
      <c r="F93" s="92">
        <f>SUM(F98+F108+F113)</f>
        <v>108762.97</v>
      </c>
      <c r="G93" s="33">
        <f t="shared" ref="G93:L93" si="46">SUM(G98+G108+G113)</f>
        <v>120320.995</v>
      </c>
      <c r="H93" s="33">
        <f t="shared" si="46"/>
        <v>131304.758</v>
      </c>
      <c r="I93" s="33">
        <f t="shared" si="46"/>
        <v>141033.82699999999</v>
      </c>
      <c r="J93" s="33">
        <f t="shared" si="46"/>
        <v>105500</v>
      </c>
      <c r="K93" s="33">
        <f t="shared" si="46"/>
        <v>105500</v>
      </c>
      <c r="L93" s="33">
        <f t="shared" si="46"/>
        <v>105500</v>
      </c>
      <c r="M93" s="34"/>
      <c r="N93" s="5"/>
    </row>
    <row r="94" spans="1:14" ht="15.65" x14ac:dyDescent="0.2">
      <c r="A94" s="16"/>
      <c r="B94" s="4" t="s">
        <v>13</v>
      </c>
      <c r="C94" s="59"/>
      <c r="D94" s="33">
        <f>SUM(D99+D109+D114)</f>
        <v>339714.83766999998</v>
      </c>
      <c r="E94" s="33">
        <f>SUM(E99+E109+E114)</f>
        <v>36945.104670000001</v>
      </c>
      <c r="F94" s="92">
        <f t="shared" ref="F94:L94" si="47">SUM(F99+F109+F114)</f>
        <v>46843.17</v>
      </c>
      <c r="G94" s="33">
        <f t="shared" si="47"/>
        <v>72383.262999999992</v>
      </c>
      <c r="H94" s="33">
        <f t="shared" si="47"/>
        <v>41796</v>
      </c>
      <c r="I94" s="33">
        <f t="shared" si="47"/>
        <v>41796</v>
      </c>
      <c r="J94" s="33">
        <f t="shared" si="47"/>
        <v>33317.1</v>
      </c>
      <c r="K94" s="33">
        <f t="shared" si="47"/>
        <v>33317.1</v>
      </c>
      <c r="L94" s="33">
        <f t="shared" si="47"/>
        <v>33317.1</v>
      </c>
      <c r="M94" s="34"/>
      <c r="N94" s="5"/>
    </row>
    <row r="95" spans="1:14" ht="15.65" x14ac:dyDescent="0.2">
      <c r="A95" s="16"/>
      <c r="B95" s="4" t="s">
        <v>14</v>
      </c>
      <c r="C95" s="59"/>
      <c r="D95" s="29">
        <f t="shared" ref="D95" si="48">SUM(D100+D110+D115)</f>
        <v>0</v>
      </c>
      <c r="E95" s="29">
        <f>SUM(E100+E110+E115)</f>
        <v>0</v>
      </c>
      <c r="F95" s="91">
        <f t="shared" ref="F95:L95" si="49">SUM(F100+F110+F115)</f>
        <v>0</v>
      </c>
      <c r="G95" s="29">
        <f t="shared" si="49"/>
        <v>0</v>
      </c>
      <c r="H95" s="29">
        <f t="shared" si="49"/>
        <v>0</v>
      </c>
      <c r="I95" s="29">
        <f t="shared" si="49"/>
        <v>0</v>
      </c>
      <c r="J95" s="29">
        <f t="shared" si="49"/>
        <v>0</v>
      </c>
      <c r="K95" s="29">
        <f t="shared" si="49"/>
        <v>0</v>
      </c>
      <c r="L95" s="29">
        <f t="shared" si="49"/>
        <v>0</v>
      </c>
      <c r="M95" s="34"/>
      <c r="N95" s="5"/>
    </row>
    <row r="96" spans="1:14" ht="46.9" x14ac:dyDescent="0.2">
      <c r="A96" s="16" t="s">
        <v>41</v>
      </c>
      <c r="B96" s="17" t="s">
        <v>23</v>
      </c>
      <c r="C96" s="59"/>
      <c r="D96" s="29">
        <f>SUM(D97:D100)</f>
        <v>0</v>
      </c>
      <c r="E96" s="29">
        <f t="shared" ref="E96:L96" si="50">SUM(E97:E100)</f>
        <v>0</v>
      </c>
      <c r="F96" s="91">
        <f t="shared" si="50"/>
        <v>0</v>
      </c>
      <c r="G96" s="29">
        <f t="shared" si="50"/>
        <v>0</v>
      </c>
      <c r="H96" s="29">
        <f t="shared" si="50"/>
        <v>0</v>
      </c>
      <c r="I96" s="29">
        <f t="shared" si="50"/>
        <v>0</v>
      </c>
      <c r="J96" s="29">
        <f t="shared" si="50"/>
        <v>0</v>
      </c>
      <c r="K96" s="29">
        <f t="shared" si="50"/>
        <v>0</v>
      </c>
      <c r="L96" s="29">
        <f t="shared" si="50"/>
        <v>0</v>
      </c>
      <c r="M96" s="34"/>
      <c r="N96" s="5"/>
    </row>
    <row r="97" spans="1:16" ht="15.65" x14ac:dyDescent="0.2">
      <c r="A97" s="16"/>
      <c r="B97" s="4" t="s">
        <v>11</v>
      </c>
      <c r="C97" s="59"/>
      <c r="D97" s="29">
        <v>0</v>
      </c>
      <c r="E97" s="29">
        <v>0</v>
      </c>
      <c r="F97" s="91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34"/>
      <c r="N97" s="5"/>
    </row>
    <row r="98" spans="1:16" ht="15.65" x14ac:dyDescent="0.2">
      <c r="A98" s="16"/>
      <c r="B98" s="4" t="s">
        <v>12</v>
      </c>
      <c r="C98" s="59"/>
      <c r="D98" s="29">
        <v>0</v>
      </c>
      <c r="E98" s="29">
        <v>0</v>
      </c>
      <c r="F98" s="91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34"/>
      <c r="N98" s="5"/>
    </row>
    <row r="99" spans="1:16" ht="15.65" x14ac:dyDescent="0.2">
      <c r="A99" s="16"/>
      <c r="B99" s="4" t="s">
        <v>13</v>
      </c>
      <c r="C99" s="59"/>
      <c r="D99" s="29">
        <f>D104</f>
        <v>0</v>
      </c>
      <c r="E99" s="29">
        <f t="shared" ref="E99:L99" si="51">E104</f>
        <v>0</v>
      </c>
      <c r="F99" s="91">
        <f t="shared" si="51"/>
        <v>0</v>
      </c>
      <c r="G99" s="29">
        <f t="shared" si="51"/>
        <v>0</v>
      </c>
      <c r="H99" s="29">
        <f t="shared" si="51"/>
        <v>0</v>
      </c>
      <c r="I99" s="29">
        <f t="shared" si="51"/>
        <v>0</v>
      </c>
      <c r="J99" s="29">
        <f t="shared" si="51"/>
        <v>0</v>
      </c>
      <c r="K99" s="29">
        <f t="shared" si="51"/>
        <v>0</v>
      </c>
      <c r="L99" s="29">
        <f t="shared" si="51"/>
        <v>0</v>
      </c>
      <c r="M99" s="34"/>
      <c r="N99" s="5"/>
    </row>
    <row r="100" spans="1:16" ht="15.65" x14ac:dyDescent="0.2">
      <c r="A100" s="16"/>
      <c r="B100" s="4" t="s">
        <v>14</v>
      </c>
      <c r="C100" s="59"/>
      <c r="D100" s="29">
        <v>0</v>
      </c>
      <c r="E100" s="29">
        <v>0</v>
      </c>
      <c r="F100" s="91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34"/>
      <c r="N100" s="5"/>
    </row>
    <row r="101" spans="1:16" ht="15.65" x14ac:dyDescent="0.2">
      <c r="A101" s="62" t="s">
        <v>151</v>
      </c>
      <c r="B101" s="60" t="s">
        <v>103</v>
      </c>
      <c r="C101" s="80"/>
      <c r="D101" s="29">
        <f>SUM(D102:D105)</f>
        <v>0</v>
      </c>
      <c r="E101" s="29">
        <f t="shared" ref="E101:L101" si="52">SUM(E102:E105)</f>
        <v>0</v>
      </c>
      <c r="F101" s="91">
        <f t="shared" si="52"/>
        <v>0</v>
      </c>
      <c r="G101" s="29">
        <f t="shared" si="52"/>
        <v>0</v>
      </c>
      <c r="H101" s="29">
        <f t="shared" si="52"/>
        <v>0</v>
      </c>
      <c r="I101" s="29">
        <f t="shared" si="52"/>
        <v>0</v>
      </c>
      <c r="J101" s="29">
        <f t="shared" si="52"/>
        <v>0</v>
      </c>
      <c r="K101" s="29">
        <f t="shared" si="52"/>
        <v>0</v>
      </c>
      <c r="L101" s="29">
        <f t="shared" si="52"/>
        <v>0</v>
      </c>
      <c r="M101" s="34" t="s">
        <v>107</v>
      </c>
      <c r="N101" s="5"/>
    </row>
    <row r="102" spans="1:16" ht="15.65" x14ac:dyDescent="0.2">
      <c r="A102" s="16"/>
      <c r="B102" s="4" t="s">
        <v>11</v>
      </c>
      <c r="C102" s="80"/>
      <c r="D102" s="29">
        <f>SUM(E102:L102)</f>
        <v>0</v>
      </c>
      <c r="E102" s="29">
        <v>0</v>
      </c>
      <c r="F102" s="91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34"/>
      <c r="N102" s="5"/>
    </row>
    <row r="103" spans="1:16" ht="15.65" x14ac:dyDescent="0.2">
      <c r="A103" s="16"/>
      <c r="B103" s="4" t="s">
        <v>12</v>
      </c>
      <c r="C103" s="80"/>
      <c r="D103" s="29">
        <f>SUM(E103:L103)</f>
        <v>0</v>
      </c>
      <c r="E103" s="29">
        <v>0</v>
      </c>
      <c r="F103" s="91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34"/>
      <c r="N103" s="5"/>
    </row>
    <row r="104" spans="1:16" ht="15.65" x14ac:dyDescent="0.2">
      <c r="A104" s="16"/>
      <c r="B104" s="4" t="s">
        <v>13</v>
      </c>
      <c r="C104" s="80"/>
      <c r="D104" s="29">
        <f>SUM(E104:L104)</f>
        <v>0</v>
      </c>
      <c r="E104" s="29">
        <v>0</v>
      </c>
      <c r="F104" s="91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34"/>
      <c r="N104" s="5"/>
    </row>
    <row r="105" spans="1:16" ht="15.65" x14ac:dyDescent="0.2">
      <c r="A105" s="16"/>
      <c r="B105" s="4" t="s">
        <v>14</v>
      </c>
      <c r="C105" s="80"/>
      <c r="D105" s="29">
        <f>SUM(E105:L105)</f>
        <v>0</v>
      </c>
      <c r="E105" s="29">
        <v>0</v>
      </c>
      <c r="F105" s="91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34"/>
      <c r="N105" s="5"/>
    </row>
    <row r="106" spans="1:16" ht="62.5" x14ac:dyDescent="0.2">
      <c r="A106" s="16" t="s">
        <v>42</v>
      </c>
      <c r="B106" s="17" t="s">
        <v>25</v>
      </c>
      <c r="C106" s="59"/>
      <c r="D106" s="29">
        <f t="shared" ref="D106:L106" si="53">SUM(D107+D108+D109+D110)</f>
        <v>0</v>
      </c>
      <c r="E106" s="29">
        <f t="shared" si="53"/>
        <v>0</v>
      </c>
      <c r="F106" s="91">
        <f t="shared" si="53"/>
        <v>0</v>
      </c>
      <c r="G106" s="29">
        <f t="shared" si="53"/>
        <v>0</v>
      </c>
      <c r="H106" s="29">
        <f t="shared" si="53"/>
        <v>0</v>
      </c>
      <c r="I106" s="29">
        <f t="shared" si="53"/>
        <v>0</v>
      </c>
      <c r="J106" s="29">
        <f t="shared" si="53"/>
        <v>0</v>
      </c>
      <c r="K106" s="29">
        <f t="shared" si="53"/>
        <v>0</v>
      </c>
      <c r="L106" s="29">
        <f t="shared" si="53"/>
        <v>0</v>
      </c>
      <c r="M106" s="34"/>
      <c r="N106" s="5"/>
    </row>
    <row r="107" spans="1:16" ht="15.65" x14ac:dyDescent="0.2">
      <c r="A107" s="16"/>
      <c r="B107" s="4" t="s">
        <v>11</v>
      </c>
      <c r="C107" s="59"/>
      <c r="D107" s="29">
        <v>0</v>
      </c>
      <c r="E107" s="29">
        <v>0</v>
      </c>
      <c r="F107" s="91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34"/>
      <c r="N107" s="5"/>
    </row>
    <row r="108" spans="1:16" ht="15.65" x14ac:dyDescent="0.2">
      <c r="A108" s="16"/>
      <c r="B108" s="4" t="s">
        <v>12</v>
      </c>
      <c r="C108" s="59"/>
      <c r="D108" s="29">
        <v>0</v>
      </c>
      <c r="E108" s="29">
        <v>0</v>
      </c>
      <c r="F108" s="91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34"/>
      <c r="N108" s="5"/>
    </row>
    <row r="109" spans="1:16" ht="30.75" customHeight="1" x14ac:dyDescent="0.2">
      <c r="A109" s="16"/>
      <c r="B109" s="4" t="s">
        <v>13</v>
      </c>
      <c r="C109" s="59"/>
      <c r="D109" s="29">
        <v>0</v>
      </c>
      <c r="E109" s="29">
        <v>0</v>
      </c>
      <c r="F109" s="91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34"/>
      <c r="N109" s="5"/>
      <c r="P109" s="61"/>
    </row>
    <row r="110" spans="1:16" ht="15.65" x14ac:dyDescent="0.2">
      <c r="A110" s="16"/>
      <c r="B110" s="4" t="s">
        <v>14</v>
      </c>
      <c r="C110" s="59"/>
      <c r="D110" s="29">
        <v>0</v>
      </c>
      <c r="E110" s="29">
        <v>0</v>
      </c>
      <c r="F110" s="91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34"/>
      <c r="N110" s="5"/>
    </row>
    <row r="111" spans="1:16" ht="31.25" x14ac:dyDescent="0.2">
      <c r="A111" s="16" t="s">
        <v>43</v>
      </c>
      <c r="B111" s="17" t="s">
        <v>44</v>
      </c>
      <c r="C111" s="59"/>
      <c r="D111" s="33">
        <f>SUM(D112+D113+D114+D115)</f>
        <v>1301395.8876699999</v>
      </c>
      <c r="E111" s="33">
        <f t="shared" ref="E111:L111" si="54">SUM(E112:E115)</f>
        <v>136420.80466999998</v>
      </c>
      <c r="F111" s="92">
        <f t="shared" si="54"/>
        <v>169525.03999999998</v>
      </c>
      <c r="G111" s="33">
        <f t="shared" si="54"/>
        <v>192704.25799999997</v>
      </c>
      <c r="H111" s="33">
        <f t="shared" si="54"/>
        <v>173100.758</v>
      </c>
      <c r="I111" s="29">
        <f t="shared" si="54"/>
        <v>182829.82699999999</v>
      </c>
      <c r="J111" s="33">
        <f t="shared" si="54"/>
        <v>148938.4</v>
      </c>
      <c r="K111" s="33">
        <f t="shared" si="54"/>
        <v>148938.4</v>
      </c>
      <c r="L111" s="33">
        <f t="shared" si="54"/>
        <v>148938.4</v>
      </c>
      <c r="M111" s="34"/>
      <c r="N111" s="5"/>
    </row>
    <row r="112" spans="1:16" ht="15.65" x14ac:dyDescent="0.2">
      <c r="A112" s="16"/>
      <c r="B112" s="4" t="s">
        <v>11</v>
      </c>
      <c r="C112" s="59"/>
      <c r="D112" s="35">
        <f>D119+D124+D140+D230+D166+D177+D188+D193+D171+D129+D134</f>
        <v>51823.199999999997</v>
      </c>
      <c r="E112" s="35">
        <f>E119+E124+E140+E230+E166+E177+E188+E193+E171+E129</f>
        <v>7540.4</v>
      </c>
      <c r="F112" s="93">
        <f>F119+F124+F140+F230+F166+F177+F188+F193+F171+F145+F150+F155+F160+F182+F134</f>
        <v>13918.9</v>
      </c>
      <c r="G112" s="35">
        <f t="shared" ref="G112:L112" si="55">G119+G124+G140+G230+G166+G177+G188+G193+G171</f>
        <v>0</v>
      </c>
      <c r="H112" s="35">
        <f t="shared" si="55"/>
        <v>0</v>
      </c>
      <c r="I112" s="35">
        <f t="shared" si="55"/>
        <v>0</v>
      </c>
      <c r="J112" s="35">
        <f t="shared" si="55"/>
        <v>10121.299999999999</v>
      </c>
      <c r="K112" s="35">
        <f t="shared" si="55"/>
        <v>10121.299999999999</v>
      </c>
      <c r="L112" s="35">
        <f t="shared" si="55"/>
        <v>10121.299999999999</v>
      </c>
      <c r="M112" s="84"/>
      <c r="N112" s="5"/>
    </row>
    <row r="113" spans="1:14" ht="15.65" x14ac:dyDescent="0.2">
      <c r="A113" s="16"/>
      <c r="B113" s="4" t="s">
        <v>12</v>
      </c>
      <c r="C113" s="59"/>
      <c r="D113" s="35">
        <f>D120+D125++D130+D151+D156+D161+D141+D167+D178+D189+D194+D172+D146+D183</f>
        <v>909857.85</v>
      </c>
      <c r="E113" s="35">
        <f>E120+E125++E130+E151+E156+E161+E141+E167+E178+E189+E194+E172+E146+E183</f>
        <v>91935.3</v>
      </c>
      <c r="F113" s="93">
        <f>F120+F125++F130+F151+F156+F161+F141+F167+F178+F189+F194+F172+F146+F183</f>
        <v>108762.97</v>
      </c>
      <c r="G113" s="93">
        <f t="shared" ref="G113:L113" si="56">G120+G125++G130+G151+G156+G161+G141+G167+G178+G189+G194+G172+G146+G183</f>
        <v>120320.995</v>
      </c>
      <c r="H113" s="93">
        <f t="shared" si="56"/>
        <v>131304.758</v>
      </c>
      <c r="I113" s="93">
        <f t="shared" si="56"/>
        <v>141033.82699999999</v>
      </c>
      <c r="J113" s="93">
        <f t="shared" si="56"/>
        <v>105500</v>
      </c>
      <c r="K113" s="93">
        <f t="shared" si="56"/>
        <v>105500</v>
      </c>
      <c r="L113" s="93">
        <f t="shared" si="56"/>
        <v>105500</v>
      </c>
      <c r="M113" s="84"/>
      <c r="N113" s="5"/>
    </row>
    <row r="114" spans="1:14" ht="15.65" x14ac:dyDescent="0.2">
      <c r="A114" s="57"/>
      <c r="B114" s="50" t="s">
        <v>13</v>
      </c>
      <c r="C114" s="59"/>
      <c r="D114" s="35">
        <f>D121+D126+D142+D168+D179+D190+D195+D173+D184+D147+D131+D157</f>
        <v>339714.83766999998</v>
      </c>
      <c r="E114" s="35">
        <f>E121+E126+E142+E168+E179+E190+E195+E173+E184+E147</f>
        <v>36945.104670000001</v>
      </c>
      <c r="F114" s="93">
        <f>F121+F126+F142+F168+F179+F147+F157+F190+F190+F195+F173+F184</f>
        <v>46843.17</v>
      </c>
      <c r="G114" s="35">
        <f>G121+G126+G142+G168+G179+G190+G195+G173+G184+G157</f>
        <v>72383.262999999992</v>
      </c>
      <c r="H114" s="35">
        <f t="shared" ref="H114:L114" si="57">H121+H126+H142+H168+H179+H190+H195+H173+H184</f>
        <v>41796</v>
      </c>
      <c r="I114" s="35">
        <f t="shared" si="57"/>
        <v>41796</v>
      </c>
      <c r="J114" s="35">
        <f t="shared" si="57"/>
        <v>33317.1</v>
      </c>
      <c r="K114" s="35">
        <f t="shared" si="57"/>
        <v>33317.1</v>
      </c>
      <c r="L114" s="35">
        <f t="shared" si="57"/>
        <v>33317.1</v>
      </c>
      <c r="M114" s="84"/>
      <c r="N114" s="5"/>
    </row>
    <row r="115" spans="1:14" ht="15.65" x14ac:dyDescent="0.2">
      <c r="A115" s="16"/>
      <c r="B115" s="4" t="s">
        <v>14</v>
      </c>
      <c r="C115" s="59"/>
      <c r="D115" s="35">
        <f>D122+D127+D143+D169+D180+D191+D196+D174</f>
        <v>0</v>
      </c>
      <c r="E115" s="35">
        <f>E122+E127+E143+E169+E180+E191+E196+E174</f>
        <v>0</v>
      </c>
      <c r="F115" s="93">
        <f>F122+F127+F143+F148+F158+F163+F169+F180+F185+F191+F196+F174</f>
        <v>0</v>
      </c>
      <c r="G115" s="35">
        <f t="shared" ref="G115:L115" si="58">G122+G127+G143+G169+G180+G191+G196+G174</f>
        <v>0</v>
      </c>
      <c r="H115" s="35">
        <f t="shared" si="58"/>
        <v>0</v>
      </c>
      <c r="I115" s="35">
        <f t="shared" si="58"/>
        <v>0</v>
      </c>
      <c r="J115" s="35">
        <f t="shared" si="58"/>
        <v>0</v>
      </c>
      <c r="K115" s="35">
        <f t="shared" si="58"/>
        <v>0</v>
      </c>
      <c r="L115" s="35">
        <f t="shared" si="58"/>
        <v>0</v>
      </c>
      <c r="M115" s="84"/>
      <c r="N115" s="5"/>
    </row>
    <row r="116" spans="1:14" ht="15.65" x14ac:dyDescent="0.2">
      <c r="A116" s="16"/>
      <c r="B116" s="19"/>
      <c r="C116" s="115" t="s">
        <v>133</v>
      </c>
      <c r="D116" s="116"/>
      <c r="E116" s="116"/>
      <c r="F116" s="116"/>
      <c r="G116" s="116"/>
      <c r="H116" s="116"/>
      <c r="I116" s="116"/>
      <c r="J116" s="116"/>
      <c r="K116" s="116"/>
      <c r="L116" s="116"/>
      <c r="M116" s="117"/>
      <c r="N116" s="5"/>
    </row>
    <row r="117" spans="1:14" ht="15.65" x14ac:dyDescent="0.2">
      <c r="A117" s="16"/>
      <c r="B117" s="19"/>
      <c r="C117" s="115" t="s">
        <v>122</v>
      </c>
      <c r="D117" s="116"/>
      <c r="E117" s="116"/>
      <c r="F117" s="116"/>
      <c r="G117" s="116"/>
      <c r="H117" s="116"/>
      <c r="I117" s="116"/>
      <c r="J117" s="116"/>
      <c r="K117" s="116"/>
      <c r="L117" s="116"/>
      <c r="M117" s="117"/>
      <c r="N117" s="5"/>
    </row>
    <row r="118" spans="1:14" ht="95.1" x14ac:dyDescent="0.2">
      <c r="A118" s="16" t="s">
        <v>86</v>
      </c>
      <c r="B118" s="18" t="s">
        <v>85</v>
      </c>
      <c r="C118" s="76" t="s">
        <v>100</v>
      </c>
      <c r="D118" s="33">
        <f>SUM(D119:D122)</f>
        <v>24120.6</v>
      </c>
      <c r="E118" s="33">
        <f t="shared" ref="E118:L118" si="59">SUM(E119:E122)</f>
        <v>4043</v>
      </c>
      <c r="F118" s="92">
        <f>SUM(F119:F122)</f>
        <v>7411.6</v>
      </c>
      <c r="G118" s="33">
        <f t="shared" si="59"/>
        <v>0</v>
      </c>
      <c r="H118" s="33">
        <f t="shared" si="59"/>
        <v>0</v>
      </c>
      <c r="I118" s="33">
        <f t="shared" si="59"/>
        <v>0</v>
      </c>
      <c r="J118" s="33">
        <f t="shared" si="59"/>
        <v>4222</v>
      </c>
      <c r="K118" s="33">
        <f t="shared" si="59"/>
        <v>4222</v>
      </c>
      <c r="L118" s="33">
        <f t="shared" si="59"/>
        <v>4222</v>
      </c>
      <c r="M118" s="34" t="s">
        <v>106</v>
      </c>
      <c r="N118" s="5"/>
    </row>
    <row r="119" spans="1:14" ht="15.65" x14ac:dyDescent="0.2">
      <c r="A119" s="16"/>
      <c r="B119" s="25" t="s">
        <v>11</v>
      </c>
      <c r="C119" s="59"/>
      <c r="D119" s="29">
        <f>SUM(E119:L119)</f>
        <v>24120.6</v>
      </c>
      <c r="E119" s="29">
        <v>4043</v>
      </c>
      <c r="F119" s="91">
        <f>4043+673.5+2695.1</f>
        <v>7411.6</v>
      </c>
      <c r="G119" s="29">
        <v>0</v>
      </c>
      <c r="H119" s="29">
        <v>0</v>
      </c>
      <c r="I119" s="29">
        <v>0</v>
      </c>
      <c r="J119" s="29">
        <v>4222</v>
      </c>
      <c r="K119" s="29">
        <v>4222</v>
      </c>
      <c r="L119" s="29">
        <v>4222</v>
      </c>
      <c r="M119" s="34"/>
      <c r="N119" s="5"/>
    </row>
    <row r="120" spans="1:14" ht="15.65" x14ac:dyDescent="0.2">
      <c r="A120" s="16"/>
      <c r="B120" s="25" t="s">
        <v>12</v>
      </c>
      <c r="C120" s="59"/>
      <c r="D120" s="29">
        <f>SUM(E120:L120)</f>
        <v>0</v>
      </c>
      <c r="E120" s="33">
        <v>0</v>
      </c>
      <c r="F120" s="92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4"/>
      <c r="N120" s="5"/>
    </row>
    <row r="121" spans="1:14" ht="15.65" x14ac:dyDescent="0.2">
      <c r="A121" s="16"/>
      <c r="B121" s="25" t="s">
        <v>13</v>
      </c>
      <c r="C121" s="59"/>
      <c r="D121" s="29">
        <f>SUM(E121:L121)</f>
        <v>0</v>
      </c>
      <c r="E121" s="33">
        <v>0</v>
      </c>
      <c r="F121" s="92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4"/>
      <c r="N121" s="5"/>
    </row>
    <row r="122" spans="1:14" ht="15.65" x14ac:dyDescent="0.2">
      <c r="A122" s="16"/>
      <c r="B122" s="25" t="s">
        <v>33</v>
      </c>
      <c r="C122" s="59"/>
      <c r="D122" s="29">
        <f>SUM(E122:L122)</f>
        <v>0</v>
      </c>
      <c r="E122" s="29">
        <v>0</v>
      </c>
      <c r="F122" s="91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34"/>
      <c r="N122" s="5"/>
    </row>
    <row r="123" spans="1:14" ht="248.3" customHeight="1" x14ac:dyDescent="0.2">
      <c r="A123" s="16" t="s">
        <v>84</v>
      </c>
      <c r="B123" s="18" t="s">
        <v>45</v>
      </c>
      <c r="C123" s="76" t="s">
        <v>100</v>
      </c>
      <c r="D123" s="33">
        <f>SUM(D124:D127)</f>
        <v>889844.75</v>
      </c>
      <c r="E123" s="33">
        <f t="shared" ref="E123:L123" si="60">SUM(E124:E127)</f>
        <v>88703</v>
      </c>
      <c r="F123" s="92">
        <f>SUM(F124:F127)</f>
        <v>105490.57</v>
      </c>
      <c r="G123" s="33">
        <f t="shared" si="60"/>
        <v>116732.595</v>
      </c>
      <c r="H123" s="33">
        <f t="shared" si="60"/>
        <v>127965.758</v>
      </c>
      <c r="I123" s="33">
        <f t="shared" si="60"/>
        <v>137560.82699999999</v>
      </c>
      <c r="J123" s="33">
        <f t="shared" si="60"/>
        <v>104464</v>
      </c>
      <c r="K123" s="33">
        <f t="shared" si="60"/>
        <v>104464</v>
      </c>
      <c r="L123" s="33">
        <f t="shared" si="60"/>
        <v>104464</v>
      </c>
      <c r="M123" s="34" t="s">
        <v>140</v>
      </c>
      <c r="N123" s="5"/>
    </row>
    <row r="124" spans="1:14" ht="15.65" x14ac:dyDescent="0.2">
      <c r="A124" s="16"/>
      <c r="B124" s="20" t="s">
        <v>11</v>
      </c>
      <c r="C124" s="59"/>
      <c r="D124" s="29">
        <f>SUM(E124:L124)</f>
        <v>0</v>
      </c>
      <c r="E124" s="29">
        <v>0</v>
      </c>
      <c r="F124" s="91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34"/>
      <c r="N124" s="5"/>
    </row>
    <row r="125" spans="1:14" ht="15.65" x14ac:dyDescent="0.2">
      <c r="A125" s="16"/>
      <c r="B125" s="20" t="s">
        <v>12</v>
      </c>
      <c r="C125" s="59"/>
      <c r="D125" s="29">
        <f>SUM(E125:L125)</f>
        <v>889844.75</v>
      </c>
      <c r="E125" s="33">
        <f>85158+3545</f>
        <v>88703</v>
      </c>
      <c r="F125" s="99">
        <v>105490.57</v>
      </c>
      <c r="G125" s="33">
        <f>113028.595+3704</f>
        <v>116732.595</v>
      </c>
      <c r="H125" s="33">
        <f>124113.758+3852</f>
        <v>127965.758</v>
      </c>
      <c r="I125" s="33">
        <f>133554.827+4006</f>
        <v>137560.82699999999</v>
      </c>
      <c r="J125" s="33">
        <v>104464</v>
      </c>
      <c r="K125" s="33">
        <v>104464</v>
      </c>
      <c r="L125" s="33">
        <v>104464</v>
      </c>
      <c r="M125" s="34"/>
      <c r="N125" s="5"/>
    </row>
    <row r="126" spans="1:14" ht="15.65" x14ac:dyDescent="0.2">
      <c r="A126" s="16"/>
      <c r="B126" s="20" t="s">
        <v>13</v>
      </c>
      <c r="C126" s="59"/>
      <c r="D126" s="29">
        <f>SUM(E126:L126)</f>
        <v>0</v>
      </c>
      <c r="E126" s="33">
        <v>0</v>
      </c>
      <c r="F126" s="92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4"/>
      <c r="N126" s="5"/>
    </row>
    <row r="127" spans="1:14" ht="15.65" x14ac:dyDescent="0.2">
      <c r="A127" s="16"/>
      <c r="B127" s="20" t="s">
        <v>33</v>
      </c>
      <c r="C127" s="59"/>
      <c r="D127" s="29">
        <f>SUM(E127:L127)</f>
        <v>0</v>
      </c>
      <c r="E127" s="29">
        <v>0</v>
      </c>
      <c r="F127" s="91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34"/>
      <c r="N127" s="5"/>
    </row>
    <row r="128" spans="1:14" ht="140.6" x14ac:dyDescent="0.2">
      <c r="A128" s="16" t="s">
        <v>144</v>
      </c>
      <c r="B128" s="18" t="s">
        <v>145</v>
      </c>
      <c r="C128" s="76" t="s">
        <v>100</v>
      </c>
      <c r="D128" s="33">
        <f>SUM(D129:D132)</f>
        <v>343.4</v>
      </c>
      <c r="E128" s="33">
        <f>SUM(E129:E132)</f>
        <v>343.4</v>
      </c>
      <c r="F128" s="33">
        <f>SUM(F129:F132)</f>
        <v>0</v>
      </c>
      <c r="G128" s="33">
        <f t="shared" ref="G128:L128" si="61">SUM(G129:G137)</f>
        <v>0</v>
      </c>
      <c r="H128" s="33">
        <f t="shared" si="61"/>
        <v>0</v>
      </c>
      <c r="I128" s="33">
        <f t="shared" si="61"/>
        <v>0</v>
      </c>
      <c r="J128" s="33">
        <f t="shared" si="61"/>
        <v>0</v>
      </c>
      <c r="K128" s="33">
        <f t="shared" si="61"/>
        <v>0</v>
      </c>
      <c r="L128" s="33">
        <f t="shared" si="61"/>
        <v>0</v>
      </c>
      <c r="M128" s="34"/>
      <c r="N128" s="5"/>
    </row>
    <row r="129" spans="1:14" ht="15.65" x14ac:dyDescent="0.2">
      <c r="A129" s="16"/>
      <c r="B129" s="67" t="s">
        <v>11</v>
      </c>
      <c r="C129" s="59"/>
      <c r="D129" s="29">
        <f>SUM(E129:L129)</f>
        <v>343.4</v>
      </c>
      <c r="E129" s="29">
        <v>343.4</v>
      </c>
      <c r="F129" s="91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34"/>
      <c r="N129" s="5"/>
    </row>
    <row r="130" spans="1:14" ht="15.65" x14ac:dyDescent="0.2">
      <c r="A130" s="16"/>
      <c r="B130" s="67" t="s">
        <v>12</v>
      </c>
      <c r="C130" s="59"/>
      <c r="D130" s="29">
        <f>SUM(E130:L130)</f>
        <v>0</v>
      </c>
      <c r="E130" s="33">
        <v>0</v>
      </c>
      <c r="F130" s="92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4"/>
      <c r="N130" s="5"/>
    </row>
    <row r="131" spans="1:14" ht="15.65" x14ac:dyDescent="0.2">
      <c r="A131" s="16"/>
      <c r="B131" s="67" t="s">
        <v>13</v>
      </c>
      <c r="C131" s="59"/>
      <c r="D131" s="29">
        <f>SUM(E131:L131)</f>
        <v>0</v>
      </c>
      <c r="E131" s="33">
        <v>0</v>
      </c>
      <c r="F131" s="92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4"/>
      <c r="N131" s="5"/>
    </row>
    <row r="132" spans="1:14" ht="15.65" x14ac:dyDescent="0.2">
      <c r="A132" s="16"/>
      <c r="B132" s="96" t="s">
        <v>33</v>
      </c>
      <c r="C132" s="59"/>
      <c r="D132" s="29">
        <f>SUM(E132:L132)</f>
        <v>0</v>
      </c>
      <c r="E132" s="29">
        <v>0</v>
      </c>
      <c r="F132" s="91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34"/>
      <c r="N132" s="5"/>
    </row>
    <row r="133" spans="1:14" ht="125" x14ac:dyDescent="0.2">
      <c r="A133" s="16" t="s">
        <v>177</v>
      </c>
      <c r="B133" s="18" t="s">
        <v>178</v>
      </c>
      <c r="C133" s="76" t="s">
        <v>100</v>
      </c>
      <c r="D133" s="33">
        <f>SUM(D134:D137)</f>
        <v>29.9</v>
      </c>
      <c r="E133" s="33">
        <f t="shared" ref="E133:L133" si="62">SUM(E134:E137)</f>
        <v>0</v>
      </c>
      <c r="F133" s="92">
        <f>SUM(F134:F137)</f>
        <v>29.9</v>
      </c>
      <c r="G133" s="33">
        <f t="shared" si="62"/>
        <v>0</v>
      </c>
      <c r="H133" s="33">
        <f t="shared" si="62"/>
        <v>0</v>
      </c>
      <c r="I133" s="33">
        <f t="shared" si="62"/>
        <v>0</v>
      </c>
      <c r="J133" s="33">
        <f t="shared" si="62"/>
        <v>0</v>
      </c>
      <c r="K133" s="33">
        <f t="shared" si="62"/>
        <v>0</v>
      </c>
      <c r="L133" s="33">
        <f t="shared" si="62"/>
        <v>0</v>
      </c>
      <c r="M133" s="34"/>
      <c r="N133" s="5"/>
    </row>
    <row r="134" spans="1:14" ht="15.65" x14ac:dyDescent="0.2">
      <c r="A134" s="16"/>
      <c r="B134" s="96" t="s">
        <v>11</v>
      </c>
      <c r="C134" s="59"/>
      <c r="D134" s="29">
        <f>SUM(E134:L134)</f>
        <v>29.9</v>
      </c>
      <c r="E134" s="29">
        <v>0</v>
      </c>
      <c r="F134" s="91">
        <v>29.9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34"/>
      <c r="N134" s="5"/>
    </row>
    <row r="135" spans="1:14" ht="15.65" x14ac:dyDescent="0.2">
      <c r="A135" s="16"/>
      <c r="B135" s="96" t="s">
        <v>12</v>
      </c>
      <c r="C135" s="59"/>
      <c r="D135" s="29">
        <f>SUM(E135:L135)</f>
        <v>0</v>
      </c>
      <c r="E135" s="33">
        <v>0</v>
      </c>
      <c r="F135" s="92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4"/>
      <c r="N135" s="5"/>
    </row>
    <row r="136" spans="1:14" ht="15.65" x14ac:dyDescent="0.2">
      <c r="A136" s="16"/>
      <c r="B136" s="96" t="s">
        <v>13</v>
      </c>
      <c r="C136" s="59"/>
      <c r="D136" s="29">
        <f>SUM(E136:L136)</f>
        <v>0</v>
      </c>
      <c r="E136" s="33">
        <v>0</v>
      </c>
      <c r="F136" s="92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4"/>
      <c r="N136" s="5"/>
    </row>
    <row r="137" spans="1:14" ht="15.65" x14ac:dyDescent="0.2">
      <c r="A137" s="16"/>
      <c r="B137" s="96" t="s">
        <v>33</v>
      </c>
      <c r="C137" s="59"/>
      <c r="D137" s="29">
        <f>SUM(E137:L137)</f>
        <v>0</v>
      </c>
      <c r="E137" s="29">
        <v>0</v>
      </c>
      <c r="F137" s="91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34"/>
      <c r="N137" s="5"/>
    </row>
    <row r="138" spans="1:14" ht="15.65" x14ac:dyDescent="0.2">
      <c r="A138" s="16"/>
      <c r="B138" s="22"/>
      <c r="C138" s="115" t="s">
        <v>123</v>
      </c>
      <c r="D138" s="116"/>
      <c r="E138" s="116"/>
      <c r="F138" s="116"/>
      <c r="G138" s="116"/>
      <c r="H138" s="116"/>
      <c r="I138" s="116"/>
      <c r="J138" s="116"/>
      <c r="K138" s="116"/>
      <c r="L138" s="116"/>
      <c r="M138" s="117"/>
      <c r="N138" s="5"/>
    </row>
    <row r="139" spans="1:14" ht="101.25" customHeight="1" x14ac:dyDescent="0.2">
      <c r="A139" s="16" t="s">
        <v>92</v>
      </c>
      <c r="B139" s="18" t="s">
        <v>46</v>
      </c>
      <c r="C139" s="76" t="s">
        <v>100</v>
      </c>
      <c r="D139" s="33">
        <f>SUM(D140:D143)</f>
        <v>189214.07</v>
      </c>
      <c r="E139" s="33">
        <f t="shared" ref="E139:L139" si="63">SUM(E140:E143)</f>
        <v>20754.5</v>
      </c>
      <c r="F139" s="92">
        <f>SUM(F140:F143)</f>
        <v>25574.57</v>
      </c>
      <c r="G139" s="33">
        <f t="shared" si="63"/>
        <v>26585</v>
      </c>
      <c r="H139" s="33">
        <f t="shared" si="63"/>
        <v>26500</v>
      </c>
      <c r="I139" s="33">
        <f t="shared" si="63"/>
        <v>26500</v>
      </c>
      <c r="J139" s="33">
        <f t="shared" si="63"/>
        <v>21100</v>
      </c>
      <c r="K139" s="33">
        <f t="shared" si="63"/>
        <v>21100</v>
      </c>
      <c r="L139" s="33">
        <f t="shared" si="63"/>
        <v>21100</v>
      </c>
      <c r="M139" s="34" t="s">
        <v>141</v>
      </c>
      <c r="N139" s="5"/>
    </row>
    <row r="140" spans="1:14" ht="15.65" x14ac:dyDescent="0.2">
      <c r="A140" s="16"/>
      <c r="B140" s="20" t="s">
        <v>11</v>
      </c>
      <c r="C140" s="59"/>
      <c r="D140" s="29">
        <f>SUM(E140:L140)</f>
        <v>0</v>
      </c>
      <c r="E140" s="29">
        <v>0</v>
      </c>
      <c r="F140" s="91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34"/>
      <c r="N140" s="5"/>
    </row>
    <row r="141" spans="1:14" ht="15.65" x14ac:dyDescent="0.2">
      <c r="A141" s="16"/>
      <c r="B141" s="20" t="s">
        <v>12</v>
      </c>
      <c r="C141" s="59"/>
      <c r="D141" s="29">
        <f>SUM(E141:L141)</f>
        <v>134</v>
      </c>
      <c r="E141" s="33">
        <v>134</v>
      </c>
      <c r="F141" s="92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4"/>
      <c r="N141" s="5"/>
    </row>
    <row r="142" spans="1:14" ht="15.65" x14ac:dyDescent="0.2">
      <c r="A142" s="16"/>
      <c r="B142" s="20" t="s">
        <v>13</v>
      </c>
      <c r="C142" s="59"/>
      <c r="D142" s="29">
        <f>SUM(E142:L142)</f>
        <v>189080.07</v>
      </c>
      <c r="E142" s="33">
        <v>20620.5</v>
      </c>
      <c r="F142" s="92">
        <v>25574.57</v>
      </c>
      <c r="G142" s="33">
        <f>26585</f>
        <v>26585</v>
      </c>
      <c r="H142" s="33">
        <v>26500</v>
      </c>
      <c r="I142" s="33">
        <v>26500</v>
      </c>
      <c r="J142" s="33">
        <v>21100</v>
      </c>
      <c r="K142" s="33">
        <v>21100</v>
      </c>
      <c r="L142" s="33">
        <v>21100</v>
      </c>
      <c r="M142" s="34"/>
      <c r="N142" s="5"/>
    </row>
    <row r="143" spans="1:14" ht="15.65" x14ac:dyDescent="0.2">
      <c r="A143" s="16"/>
      <c r="B143" s="20" t="s">
        <v>33</v>
      </c>
      <c r="C143" s="59"/>
      <c r="D143" s="29">
        <f>SUM(E143:L143)</f>
        <v>0</v>
      </c>
      <c r="E143" s="29">
        <v>0</v>
      </c>
      <c r="F143" s="91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34"/>
      <c r="N143" s="5"/>
    </row>
    <row r="144" spans="1:14" ht="95.1" x14ac:dyDescent="0.2">
      <c r="A144" s="16" t="s">
        <v>146</v>
      </c>
      <c r="B144" s="72" t="s">
        <v>147</v>
      </c>
      <c r="C144" s="76" t="s">
        <v>100</v>
      </c>
      <c r="D144" s="33">
        <f>SUM(D145:D148)</f>
        <v>3105.7669999999998</v>
      </c>
      <c r="E144" s="33">
        <f t="shared" ref="E144:L144" si="64">SUM(E145:E148)</f>
        <v>2595.4669999999996</v>
      </c>
      <c r="F144" s="92">
        <f>SUM(F145:F148)</f>
        <v>510.29999999999995</v>
      </c>
      <c r="G144" s="33">
        <f t="shared" si="64"/>
        <v>0</v>
      </c>
      <c r="H144" s="33">
        <f t="shared" si="64"/>
        <v>0</v>
      </c>
      <c r="I144" s="33">
        <f t="shared" si="64"/>
        <v>0</v>
      </c>
      <c r="J144" s="33">
        <f t="shared" si="64"/>
        <v>0</v>
      </c>
      <c r="K144" s="33">
        <f t="shared" si="64"/>
        <v>0</v>
      </c>
      <c r="L144" s="33">
        <f t="shared" si="64"/>
        <v>0</v>
      </c>
      <c r="M144" s="68"/>
      <c r="N144" s="5"/>
    </row>
    <row r="145" spans="1:14" ht="15.65" x14ac:dyDescent="0.2">
      <c r="A145" s="16"/>
      <c r="B145" s="67" t="s">
        <v>11</v>
      </c>
      <c r="C145" s="59"/>
      <c r="D145" s="29">
        <f>SUM(E145:L145)</f>
        <v>0</v>
      </c>
      <c r="E145" s="29">
        <v>0</v>
      </c>
      <c r="F145" s="91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68"/>
      <c r="N145" s="5"/>
    </row>
    <row r="146" spans="1:14" ht="15.65" x14ac:dyDescent="0.2">
      <c r="A146" s="16"/>
      <c r="B146" s="67" t="s">
        <v>12</v>
      </c>
      <c r="C146" s="59"/>
      <c r="D146" s="29">
        <f>SUM(E146:L146)</f>
        <v>1620</v>
      </c>
      <c r="E146" s="33">
        <v>1339.3</v>
      </c>
      <c r="F146" s="92">
        <v>280.7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68"/>
      <c r="N146" s="5"/>
    </row>
    <row r="147" spans="1:14" ht="15.65" x14ac:dyDescent="0.2">
      <c r="A147" s="16"/>
      <c r="B147" s="67" t="s">
        <v>13</v>
      </c>
      <c r="C147" s="59"/>
      <c r="D147" s="29">
        <f>SUM(E147:L147)</f>
        <v>1485.7669999999998</v>
      </c>
      <c r="E147" s="33">
        <v>1256.1669999999999</v>
      </c>
      <c r="F147" s="92">
        <v>229.6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68"/>
      <c r="N147" s="5"/>
    </row>
    <row r="148" spans="1:14" ht="15.65" x14ac:dyDescent="0.2">
      <c r="A148" s="16"/>
      <c r="B148" s="67" t="s">
        <v>33</v>
      </c>
      <c r="C148" s="59"/>
      <c r="D148" s="29">
        <f>SUM(E148:L148)</f>
        <v>0</v>
      </c>
      <c r="E148" s="29">
        <v>0</v>
      </c>
      <c r="F148" s="91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68"/>
      <c r="N148" s="5"/>
    </row>
    <row r="149" spans="1:14" ht="149.94999999999999" customHeight="1" x14ac:dyDescent="0.2">
      <c r="A149" s="16" t="s">
        <v>152</v>
      </c>
      <c r="B149" s="56" t="s">
        <v>153</v>
      </c>
      <c r="C149" s="76" t="s">
        <v>100</v>
      </c>
      <c r="D149" s="33">
        <f t="shared" ref="D149:L149" si="65">SUM(D150:D153)</f>
        <v>0</v>
      </c>
      <c r="E149" s="33">
        <f t="shared" si="65"/>
        <v>0</v>
      </c>
      <c r="F149" s="92">
        <f t="shared" si="65"/>
        <v>0</v>
      </c>
      <c r="G149" s="33">
        <f t="shared" si="65"/>
        <v>0</v>
      </c>
      <c r="H149" s="33">
        <f t="shared" si="65"/>
        <v>0</v>
      </c>
      <c r="I149" s="33">
        <f t="shared" si="65"/>
        <v>0</v>
      </c>
      <c r="J149" s="33">
        <f t="shared" si="65"/>
        <v>0</v>
      </c>
      <c r="K149" s="33">
        <f t="shared" si="65"/>
        <v>0</v>
      </c>
      <c r="L149" s="33">
        <f t="shared" si="65"/>
        <v>0</v>
      </c>
      <c r="M149" s="68"/>
      <c r="N149" s="5"/>
    </row>
    <row r="150" spans="1:14" ht="15.65" x14ac:dyDescent="0.2">
      <c r="A150" s="16"/>
      <c r="B150" s="64" t="s">
        <v>11</v>
      </c>
      <c r="C150" s="59"/>
      <c r="D150" s="29">
        <f>SUM(E150:L150)</f>
        <v>0</v>
      </c>
      <c r="E150" s="29">
        <v>0</v>
      </c>
      <c r="F150" s="91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68"/>
      <c r="N150" s="5"/>
    </row>
    <row r="151" spans="1:14" ht="15.65" x14ac:dyDescent="0.2">
      <c r="A151" s="16"/>
      <c r="B151" s="64" t="s">
        <v>12</v>
      </c>
      <c r="C151" s="59"/>
      <c r="D151" s="29">
        <f>SUM(E151:L151)</f>
        <v>0</v>
      </c>
      <c r="E151" s="33">
        <v>0</v>
      </c>
      <c r="F151" s="92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68"/>
      <c r="N151" s="5"/>
    </row>
    <row r="152" spans="1:14" ht="15.65" x14ac:dyDescent="0.2">
      <c r="A152" s="16"/>
      <c r="B152" s="64" t="s">
        <v>13</v>
      </c>
      <c r="C152" s="59"/>
      <c r="D152" s="29">
        <f>SUM(E152:L152)</f>
        <v>0</v>
      </c>
      <c r="E152" s="33">
        <v>0</v>
      </c>
      <c r="F152" s="92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68"/>
      <c r="N152" s="5"/>
    </row>
    <row r="153" spans="1:14" ht="15.65" x14ac:dyDescent="0.2">
      <c r="A153" s="16"/>
      <c r="B153" s="64" t="s">
        <v>33</v>
      </c>
      <c r="C153" s="59"/>
      <c r="D153" s="29">
        <f>SUM(E153:L153)</f>
        <v>0</v>
      </c>
      <c r="E153" s="29">
        <v>0</v>
      </c>
      <c r="F153" s="91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68"/>
      <c r="N153" s="5"/>
    </row>
    <row r="154" spans="1:14" ht="95.1" x14ac:dyDescent="0.2">
      <c r="A154" s="16"/>
      <c r="B154" s="75" t="s">
        <v>165</v>
      </c>
      <c r="C154" s="76" t="s">
        <v>100</v>
      </c>
      <c r="D154" s="33">
        <f>SUM(D155:D158)</f>
        <v>2060.6280000000002</v>
      </c>
      <c r="E154" s="33">
        <f>SUM(E155:E158)</f>
        <v>0</v>
      </c>
      <c r="F154" s="92">
        <f>SUM(F155:F158)</f>
        <v>1144.9000000000001</v>
      </c>
      <c r="G154" s="33">
        <f t="shared" ref="G154:L154" si="66">SUM(G155:G158)</f>
        <v>915.72799999999995</v>
      </c>
      <c r="H154" s="33">
        <f t="shared" si="66"/>
        <v>0</v>
      </c>
      <c r="I154" s="33">
        <f t="shared" si="66"/>
        <v>0</v>
      </c>
      <c r="J154" s="33">
        <f t="shared" si="66"/>
        <v>0</v>
      </c>
      <c r="K154" s="33">
        <f t="shared" si="66"/>
        <v>0</v>
      </c>
      <c r="L154" s="33">
        <f t="shared" si="66"/>
        <v>0</v>
      </c>
      <c r="M154" s="68"/>
      <c r="N154" s="5"/>
    </row>
    <row r="155" spans="1:14" ht="15.65" x14ac:dyDescent="0.2">
      <c r="A155" s="16"/>
      <c r="B155" s="75" t="s">
        <v>11</v>
      </c>
      <c r="C155" s="59"/>
      <c r="D155" s="29">
        <f>SUM(E155:L155)</f>
        <v>0</v>
      </c>
      <c r="E155" s="29">
        <v>0</v>
      </c>
      <c r="F155" s="91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68"/>
      <c r="N155" s="5"/>
    </row>
    <row r="156" spans="1:14" ht="15.65" x14ac:dyDescent="0.2">
      <c r="A156" s="16"/>
      <c r="B156" s="75" t="s">
        <v>12</v>
      </c>
      <c r="C156" s="59"/>
      <c r="D156" s="29">
        <f>SUM(E156:L156)</f>
        <v>891.1</v>
      </c>
      <c r="E156" s="29">
        <v>0</v>
      </c>
      <c r="F156" s="91">
        <v>513.70000000000005</v>
      </c>
      <c r="G156" s="29">
        <v>377.4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68"/>
      <c r="N156" s="5"/>
    </row>
    <row r="157" spans="1:14" ht="15.65" x14ac:dyDescent="0.2">
      <c r="A157" s="16"/>
      <c r="B157" s="75" t="s">
        <v>13</v>
      </c>
      <c r="C157" s="59"/>
      <c r="D157" s="29">
        <f>SUM(E157:L157)</f>
        <v>1169.528</v>
      </c>
      <c r="E157" s="29">
        <v>0</v>
      </c>
      <c r="F157" s="91">
        <v>631.20000000000005</v>
      </c>
      <c r="G157" s="29">
        <v>538.32799999999997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68"/>
      <c r="N157" s="5"/>
    </row>
    <row r="158" spans="1:14" ht="15.65" x14ac:dyDescent="0.2">
      <c r="A158" s="16"/>
      <c r="B158" s="75" t="s">
        <v>33</v>
      </c>
      <c r="C158" s="59"/>
      <c r="D158" s="29">
        <f>SUM(E158:L158)</f>
        <v>0</v>
      </c>
      <c r="E158" s="29">
        <v>0</v>
      </c>
      <c r="F158" s="91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68"/>
      <c r="N158" s="5"/>
    </row>
    <row r="159" spans="1:14" ht="95.1" x14ac:dyDescent="0.2">
      <c r="A159" s="16" t="s">
        <v>159</v>
      </c>
      <c r="B159" s="71" t="s">
        <v>160</v>
      </c>
      <c r="C159" s="76" t="s">
        <v>100</v>
      </c>
      <c r="D159" s="33">
        <f>SUM(D160:D163)</f>
        <v>0</v>
      </c>
      <c r="E159" s="33">
        <f t="shared" ref="E159:L159" si="67">SUM(E160:E163)</f>
        <v>0</v>
      </c>
      <c r="F159" s="92">
        <f>SUM(F160:F163)</f>
        <v>0</v>
      </c>
      <c r="G159" s="33">
        <f t="shared" si="67"/>
        <v>0</v>
      </c>
      <c r="H159" s="33">
        <f t="shared" si="67"/>
        <v>0</v>
      </c>
      <c r="I159" s="33">
        <f t="shared" si="67"/>
        <v>0</v>
      </c>
      <c r="J159" s="33">
        <f t="shared" si="67"/>
        <v>0</v>
      </c>
      <c r="K159" s="33">
        <f t="shared" si="67"/>
        <v>0</v>
      </c>
      <c r="L159" s="33">
        <f t="shared" si="67"/>
        <v>0</v>
      </c>
      <c r="M159" s="68"/>
      <c r="N159" s="5"/>
    </row>
    <row r="160" spans="1:14" ht="15.65" x14ac:dyDescent="0.2">
      <c r="A160" s="16"/>
      <c r="B160" s="70" t="s">
        <v>11</v>
      </c>
      <c r="C160" s="59"/>
      <c r="D160" s="29">
        <f>SUM(E160:L160)</f>
        <v>0</v>
      </c>
      <c r="E160" s="29">
        <v>0</v>
      </c>
      <c r="F160" s="91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68"/>
      <c r="N160" s="5"/>
    </row>
    <row r="161" spans="1:14" ht="15.65" x14ac:dyDescent="0.2">
      <c r="A161" s="16"/>
      <c r="B161" s="70" t="s">
        <v>12</v>
      </c>
      <c r="C161" s="59"/>
      <c r="D161" s="29">
        <f>SUM(E161:L161)</f>
        <v>0</v>
      </c>
      <c r="E161" s="33">
        <v>0</v>
      </c>
      <c r="F161" s="92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68"/>
      <c r="N161" s="5"/>
    </row>
    <row r="162" spans="1:14" ht="15.65" x14ac:dyDescent="0.2">
      <c r="A162" s="16"/>
      <c r="B162" s="70" t="s">
        <v>13</v>
      </c>
      <c r="C162" s="59"/>
      <c r="D162" s="29">
        <f>SUM(E162:L162)</f>
        <v>0</v>
      </c>
      <c r="E162" s="33">
        <v>0</v>
      </c>
      <c r="F162" s="92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68"/>
      <c r="N162" s="5"/>
    </row>
    <row r="163" spans="1:14" ht="15.65" x14ac:dyDescent="0.2">
      <c r="A163" s="16"/>
      <c r="B163" s="70" t="s">
        <v>33</v>
      </c>
      <c r="C163" s="59"/>
      <c r="D163" s="29">
        <f>SUM(E163:L163)</f>
        <v>0</v>
      </c>
      <c r="E163" s="29">
        <v>0</v>
      </c>
      <c r="F163" s="91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68"/>
      <c r="N163" s="5"/>
    </row>
    <row r="164" spans="1:14" ht="15.65" x14ac:dyDescent="0.25">
      <c r="A164" s="16"/>
      <c r="B164" s="20"/>
      <c r="C164" s="118" t="s">
        <v>124</v>
      </c>
      <c r="D164" s="119"/>
      <c r="E164" s="119"/>
      <c r="F164" s="119"/>
      <c r="G164" s="119"/>
      <c r="H164" s="119"/>
      <c r="I164" s="119"/>
      <c r="J164" s="119"/>
      <c r="K164" s="119"/>
      <c r="L164" s="119"/>
      <c r="M164" s="120"/>
      <c r="N164" s="5"/>
    </row>
    <row r="165" spans="1:14" ht="156.25" x14ac:dyDescent="0.2">
      <c r="A165" s="16" t="s">
        <v>91</v>
      </c>
      <c r="B165" s="56" t="s">
        <v>47</v>
      </c>
      <c r="C165" s="76" t="s">
        <v>100</v>
      </c>
      <c r="D165" s="33">
        <f>SUM(D166:D169)</f>
        <v>36548.572670000001</v>
      </c>
      <c r="E165" s="33">
        <f t="shared" ref="E165:L165" si="68">SUM(E166:E169)</f>
        <v>309.93767000000003</v>
      </c>
      <c r="F165" s="92">
        <f>SUM(F166:F169)</f>
        <v>6559.8</v>
      </c>
      <c r="G165" s="33">
        <f t="shared" si="68"/>
        <v>29678.834999999999</v>
      </c>
      <c r="H165" s="33">
        <f t="shared" si="68"/>
        <v>0</v>
      </c>
      <c r="I165" s="29">
        <f t="shared" si="68"/>
        <v>0</v>
      </c>
      <c r="J165" s="33">
        <f t="shared" si="68"/>
        <v>0</v>
      </c>
      <c r="K165" s="33">
        <f t="shared" si="68"/>
        <v>0</v>
      </c>
      <c r="L165" s="33">
        <f t="shared" si="68"/>
        <v>0</v>
      </c>
      <c r="M165" s="34" t="s">
        <v>108</v>
      </c>
      <c r="N165" s="5"/>
    </row>
    <row r="166" spans="1:14" ht="15.65" x14ac:dyDescent="0.2">
      <c r="A166" s="16"/>
      <c r="B166" s="20" t="s">
        <v>11</v>
      </c>
      <c r="C166" s="59"/>
      <c r="D166" s="29">
        <f>SUM(E166:L166)</f>
        <v>0</v>
      </c>
      <c r="E166" s="29">
        <v>0</v>
      </c>
      <c r="F166" s="91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34"/>
      <c r="N166" s="5"/>
    </row>
    <row r="167" spans="1:14" ht="15.65" x14ac:dyDescent="0.2">
      <c r="A167" s="16"/>
      <c r="B167" s="20" t="s">
        <v>12</v>
      </c>
      <c r="C167" s="59"/>
      <c r="D167" s="29">
        <f>SUM(E167:L167)</f>
        <v>0</v>
      </c>
      <c r="E167" s="29">
        <v>0</v>
      </c>
      <c r="F167" s="91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34"/>
      <c r="N167" s="5"/>
    </row>
    <row r="168" spans="1:14" ht="15.65" x14ac:dyDescent="0.2">
      <c r="A168" s="16"/>
      <c r="B168" s="20" t="s">
        <v>13</v>
      </c>
      <c r="C168" s="59"/>
      <c r="D168" s="29">
        <f>SUM(E168:L168)</f>
        <v>36548.572670000001</v>
      </c>
      <c r="E168" s="33">
        <f>244.76667+65.171</f>
        <v>309.93767000000003</v>
      </c>
      <c r="F168" s="99">
        <f>6559.8</f>
        <v>6559.8</v>
      </c>
      <c r="G168" s="33">
        <f>24886.825+4792.01</f>
        <v>29678.834999999999</v>
      </c>
      <c r="H168" s="29">
        <v>0</v>
      </c>
      <c r="I168" s="29">
        <v>0</v>
      </c>
      <c r="J168" s="29">
        <v>0</v>
      </c>
      <c r="K168" s="29">
        <v>0</v>
      </c>
      <c r="L168" s="33">
        <v>0</v>
      </c>
      <c r="M168" s="34"/>
      <c r="N168" s="5"/>
    </row>
    <row r="169" spans="1:14" ht="15.65" x14ac:dyDescent="0.2">
      <c r="A169" s="16"/>
      <c r="B169" s="20" t="s">
        <v>33</v>
      </c>
      <c r="C169" s="59"/>
      <c r="D169" s="29">
        <f>SUM(E169:L169)</f>
        <v>0</v>
      </c>
      <c r="E169" s="29">
        <v>0</v>
      </c>
      <c r="F169" s="91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34"/>
      <c r="N169" s="5"/>
    </row>
    <row r="170" spans="1:14" ht="109.4" x14ac:dyDescent="0.2">
      <c r="A170" s="16" t="s">
        <v>115</v>
      </c>
      <c r="B170" s="56" t="s">
        <v>50</v>
      </c>
      <c r="C170" s="76" t="s">
        <v>100</v>
      </c>
      <c r="D170" s="29">
        <f>SUM(D171:D174)</f>
        <v>21789.7</v>
      </c>
      <c r="E170" s="29">
        <f>SUM(E171:E174)</f>
        <v>2120</v>
      </c>
      <c r="F170" s="91">
        <f>SUM(F171:F174)</f>
        <v>2660</v>
      </c>
      <c r="G170" s="29">
        <f t="shared" ref="G170:L170" si="69">SUM(G171:G174)</f>
        <v>2800.1</v>
      </c>
      <c r="H170" s="29">
        <f t="shared" si="69"/>
        <v>2900</v>
      </c>
      <c r="I170" s="29">
        <f t="shared" si="69"/>
        <v>2900</v>
      </c>
      <c r="J170" s="29">
        <f t="shared" si="69"/>
        <v>2803.2</v>
      </c>
      <c r="K170" s="29">
        <f>SUM(K171:K174)</f>
        <v>2803.2</v>
      </c>
      <c r="L170" s="29">
        <f t="shared" si="69"/>
        <v>2803.2</v>
      </c>
      <c r="M170" s="34"/>
      <c r="N170" s="5"/>
    </row>
    <row r="171" spans="1:14" ht="19.55" customHeight="1" x14ac:dyDescent="0.2">
      <c r="A171" s="16"/>
      <c r="B171" s="20" t="s">
        <v>11</v>
      </c>
      <c r="C171" s="59"/>
      <c r="D171" s="29">
        <f>SUM(E171:L171)</f>
        <v>0</v>
      </c>
      <c r="E171" s="29">
        <v>0</v>
      </c>
      <c r="F171" s="91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34"/>
      <c r="N171" s="5"/>
    </row>
    <row r="172" spans="1:14" ht="15.65" x14ac:dyDescent="0.2">
      <c r="A172" s="16"/>
      <c r="B172" s="20" t="s">
        <v>12</v>
      </c>
      <c r="C172" s="59"/>
      <c r="D172" s="29">
        <f>SUM(E172:L172)</f>
        <v>0</v>
      </c>
      <c r="E172" s="29">
        <v>0</v>
      </c>
      <c r="F172" s="91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34"/>
      <c r="N172" s="5"/>
    </row>
    <row r="173" spans="1:14" ht="15.65" x14ac:dyDescent="0.2">
      <c r="A173" s="16"/>
      <c r="B173" s="20" t="s">
        <v>13</v>
      </c>
      <c r="C173" s="59"/>
      <c r="D173" s="29">
        <f>SUM(E173:L173)</f>
        <v>21789.7</v>
      </c>
      <c r="E173" s="29">
        <v>2120</v>
      </c>
      <c r="F173" s="91">
        <f>2200+460</f>
        <v>2660</v>
      </c>
      <c r="G173" s="29">
        <v>2800.1</v>
      </c>
      <c r="H173" s="29">
        <v>2900</v>
      </c>
      <c r="I173" s="29">
        <v>2900</v>
      </c>
      <c r="J173" s="29">
        <v>2803.2</v>
      </c>
      <c r="K173" s="29">
        <v>2803.2</v>
      </c>
      <c r="L173" s="29">
        <v>2803.2</v>
      </c>
      <c r="M173" s="34"/>
      <c r="N173" s="5"/>
    </row>
    <row r="174" spans="1:14" ht="15.65" x14ac:dyDescent="0.2">
      <c r="A174" s="16"/>
      <c r="B174" s="20" t="s">
        <v>33</v>
      </c>
      <c r="C174" s="59"/>
      <c r="D174" s="29">
        <f>SUM(E174:L174)</f>
        <v>0</v>
      </c>
      <c r="E174" s="29">
        <v>0</v>
      </c>
      <c r="F174" s="91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34"/>
      <c r="N174" s="5"/>
    </row>
    <row r="175" spans="1:14" ht="15.65" x14ac:dyDescent="0.25">
      <c r="A175" s="16"/>
      <c r="B175" s="20"/>
      <c r="C175" s="121" t="s">
        <v>125</v>
      </c>
      <c r="D175" s="122"/>
      <c r="E175" s="122"/>
      <c r="F175" s="122"/>
      <c r="G175" s="122"/>
      <c r="H175" s="122"/>
      <c r="I175" s="122"/>
      <c r="J175" s="122"/>
      <c r="K175" s="122"/>
      <c r="L175" s="122"/>
      <c r="M175" s="123"/>
      <c r="N175" s="5"/>
    </row>
    <row r="176" spans="1:14" ht="95.1" x14ac:dyDescent="0.2">
      <c r="A176" s="16" t="s">
        <v>148</v>
      </c>
      <c r="B176" s="55" t="s">
        <v>48</v>
      </c>
      <c r="C176" s="76" t="s">
        <v>100</v>
      </c>
      <c r="D176" s="29">
        <f>D177+D178+D179+D180</f>
        <v>673</v>
      </c>
      <c r="E176" s="29">
        <f>SUM(E177+E178+E179+E180)</f>
        <v>0</v>
      </c>
      <c r="F176" s="91">
        <f>SUM(F177+F178+F179+F180)</f>
        <v>288</v>
      </c>
      <c r="G176" s="29">
        <f>SUM(G177+G178+G179+G180)</f>
        <v>385</v>
      </c>
      <c r="H176" s="29">
        <f>SUM(H177+H178+H179+H180)</f>
        <v>0</v>
      </c>
      <c r="I176" s="29">
        <f>SUM(I177+I178+I179+I180)</f>
        <v>0</v>
      </c>
      <c r="J176" s="29">
        <f t="shared" ref="J176:L176" si="70">SUM(J177+J178+J179+J180)</f>
        <v>0</v>
      </c>
      <c r="K176" s="29">
        <f t="shared" si="70"/>
        <v>0</v>
      </c>
      <c r="L176" s="29">
        <f t="shared" si="70"/>
        <v>0</v>
      </c>
      <c r="M176" s="68" t="s">
        <v>109</v>
      </c>
      <c r="N176" s="5"/>
    </row>
    <row r="177" spans="1:14" ht="15.65" x14ac:dyDescent="0.2">
      <c r="A177" s="16"/>
      <c r="B177" s="20" t="s">
        <v>11</v>
      </c>
      <c r="C177" s="59"/>
      <c r="D177" s="29">
        <f>SUM(E177:L177)</f>
        <v>0</v>
      </c>
      <c r="E177" s="29">
        <v>0</v>
      </c>
      <c r="F177" s="91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34"/>
      <c r="N177" s="5"/>
    </row>
    <row r="178" spans="1:14" ht="15.65" x14ac:dyDescent="0.2">
      <c r="A178" s="16"/>
      <c r="B178" s="20" t="s">
        <v>12</v>
      </c>
      <c r="C178" s="59"/>
      <c r="D178" s="29">
        <f>SUM(E178:L178)</f>
        <v>0</v>
      </c>
      <c r="E178" s="29">
        <v>0</v>
      </c>
      <c r="F178" s="91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34"/>
      <c r="N178" s="5"/>
    </row>
    <row r="179" spans="1:14" ht="15.65" x14ac:dyDescent="0.2">
      <c r="A179" s="16"/>
      <c r="B179" s="20" t="s">
        <v>13</v>
      </c>
      <c r="C179" s="59"/>
      <c r="D179" s="29">
        <f>SUM(E179:L179)</f>
        <v>673</v>
      </c>
      <c r="E179" s="29">
        <v>0</v>
      </c>
      <c r="F179" s="98">
        <v>288</v>
      </c>
      <c r="G179" s="29">
        <v>385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34"/>
      <c r="N179" s="5"/>
    </row>
    <row r="180" spans="1:14" ht="15.65" x14ac:dyDescent="0.2">
      <c r="A180" s="16"/>
      <c r="B180" s="20" t="s">
        <v>33</v>
      </c>
      <c r="C180" s="59"/>
      <c r="D180" s="29">
        <f>SUM(E180:L180)</f>
        <v>0</v>
      </c>
      <c r="E180" s="29">
        <v>0</v>
      </c>
      <c r="F180" s="91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34"/>
      <c r="N180" s="5"/>
    </row>
    <row r="181" spans="1:14" ht="94.75" customHeight="1" x14ac:dyDescent="0.2">
      <c r="A181" s="16" t="s">
        <v>149</v>
      </c>
      <c r="B181" s="4" t="s">
        <v>150</v>
      </c>
      <c r="C181" s="76" t="s">
        <v>100</v>
      </c>
      <c r="D181" s="33">
        <f>SUM(D182:D185)</f>
        <v>3000</v>
      </c>
      <c r="E181" s="33">
        <f t="shared" ref="E181:L181" si="71">SUM(E182:E185)</f>
        <v>3000</v>
      </c>
      <c r="F181" s="92">
        <f>SUM(F182:F185)</f>
        <v>0</v>
      </c>
      <c r="G181" s="33">
        <f t="shared" si="71"/>
        <v>0</v>
      </c>
      <c r="H181" s="33">
        <f t="shared" si="71"/>
        <v>0</v>
      </c>
      <c r="I181" s="33">
        <f t="shared" si="71"/>
        <v>0</v>
      </c>
      <c r="J181" s="33">
        <f t="shared" si="71"/>
        <v>0</v>
      </c>
      <c r="K181" s="33">
        <f t="shared" si="71"/>
        <v>0</v>
      </c>
      <c r="L181" s="33">
        <f t="shared" si="71"/>
        <v>0</v>
      </c>
      <c r="M181" s="34"/>
      <c r="N181" s="5"/>
    </row>
    <row r="182" spans="1:14" ht="15.65" x14ac:dyDescent="0.2">
      <c r="A182" s="16"/>
      <c r="B182" s="69" t="s">
        <v>11</v>
      </c>
      <c r="C182" s="59"/>
      <c r="D182" s="29">
        <f>SUM(E182:L182)</f>
        <v>0</v>
      </c>
      <c r="E182" s="29">
        <v>0</v>
      </c>
      <c r="F182" s="91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34"/>
      <c r="N182" s="5"/>
    </row>
    <row r="183" spans="1:14" ht="15.65" x14ac:dyDescent="0.2">
      <c r="A183" s="16"/>
      <c r="B183" s="69" t="s">
        <v>12</v>
      </c>
      <c r="C183" s="59"/>
      <c r="D183" s="29">
        <f>SUM(E183:L183)</f>
        <v>0</v>
      </c>
      <c r="E183" s="33">
        <v>0</v>
      </c>
      <c r="F183" s="92">
        <v>0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4"/>
      <c r="N183" s="5"/>
    </row>
    <row r="184" spans="1:14" ht="15.65" x14ac:dyDescent="0.2">
      <c r="A184" s="16"/>
      <c r="B184" s="69" t="s">
        <v>13</v>
      </c>
      <c r="C184" s="59"/>
      <c r="D184" s="29">
        <f>SUM(E184:L184)</f>
        <v>3000</v>
      </c>
      <c r="E184" s="33">
        <v>3000</v>
      </c>
      <c r="F184" s="92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4"/>
      <c r="N184" s="5"/>
    </row>
    <row r="185" spans="1:14" ht="15.65" x14ac:dyDescent="0.2">
      <c r="A185" s="16"/>
      <c r="B185" s="69" t="s">
        <v>33</v>
      </c>
      <c r="C185" s="59"/>
      <c r="D185" s="29">
        <f>SUM(E185:L185)</f>
        <v>0</v>
      </c>
      <c r="E185" s="29">
        <v>0</v>
      </c>
      <c r="F185" s="91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34"/>
      <c r="N185" s="5"/>
    </row>
    <row r="186" spans="1:14" ht="15.65" x14ac:dyDescent="0.2">
      <c r="A186" s="16"/>
      <c r="B186" s="17"/>
      <c r="C186" s="115" t="s">
        <v>126</v>
      </c>
      <c r="D186" s="116"/>
      <c r="E186" s="116"/>
      <c r="F186" s="116"/>
      <c r="G186" s="116"/>
      <c r="H186" s="116"/>
      <c r="I186" s="116"/>
      <c r="J186" s="116"/>
      <c r="K186" s="116"/>
      <c r="L186" s="116"/>
      <c r="M186" s="117"/>
      <c r="N186" s="5"/>
    </row>
    <row r="187" spans="1:14" ht="100.55" customHeight="1" x14ac:dyDescent="0.2">
      <c r="A187" s="16" t="s">
        <v>87</v>
      </c>
      <c r="B187" s="18" t="s">
        <v>89</v>
      </c>
      <c r="C187" s="76" t="s">
        <v>100</v>
      </c>
      <c r="D187" s="33">
        <f>SUM(D188:D191)</f>
        <v>27329.3</v>
      </c>
      <c r="E187" s="33">
        <f t="shared" ref="E187:L187" si="72">SUM(E188:E191)</f>
        <v>3154</v>
      </c>
      <c r="F187" s="92">
        <f>SUM(F188:F191)</f>
        <v>6477.4</v>
      </c>
      <c r="G187" s="33">
        <f t="shared" si="72"/>
        <v>0</v>
      </c>
      <c r="H187" s="33">
        <f t="shared" si="72"/>
        <v>0</v>
      </c>
      <c r="I187" s="33">
        <f t="shared" si="72"/>
        <v>0</v>
      </c>
      <c r="J187" s="33">
        <f t="shared" si="72"/>
        <v>5899.3</v>
      </c>
      <c r="K187" s="33">
        <f t="shared" si="72"/>
        <v>5899.3</v>
      </c>
      <c r="L187" s="33">
        <f t="shared" si="72"/>
        <v>5899.3</v>
      </c>
      <c r="M187" s="34" t="s">
        <v>56</v>
      </c>
      <c r="N187" s="5"/>
    </row>
    <row r="188" spans="1:14" ht="15.65" x14ac:dyDescent="0.2">
      <c r="A188" s="16"/>
      <c r="B188" s="25" t="s">
        <v>11</v>
      </c>
      <c r="C188" s="59"/>
      <c r="D188" s="29">
        <f>SUM(E188:L188)</f>
        <v>27329.3</v>
      </c>
      <c r="E188" s="29">
        <f>6154-3000</f>
        <v>3154</v>
      </c>
      <c r="F188" s="91">
        <v>6477.4</v>
      </c>
      <c r="G188" s="29">
        <v>0</v>
      </c>
      <c r="H188" s="29">
        <v>0</v>
      </c>
      <c r="I188" s="29">
        <v>0</v>
      </c>
      <c r="J188" s="29">
        <v>5899.3</v>
      </c>
      <c r="K188" s="29">
        <v>5899.3</v>
      </c>
      <c r="L188" s="29">
        <v>5899.3</v>
      </c>
      <c r="M188" s="34"/>
      <c r="N188" s="5"/>
    </row>
    <row r="189" spans="1:14" ht="15.65" x14ac:dyDescent="0.2">
      <c r="A189" s="16"/>
      <c r="B189" s="25" t="s">
        <v>12</v>
      </c>
      <c r="C189" s="59"/>
      <c r="D189" s="29">
        <f>SUM(E189:L189)</f>
        <v>0</v>
      </c>
      <c r="E189" s="33">
        <v>0</v>
      </c>
      <c r="F189" s="92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4"/>
      <c r="N189" s="5"/>
    </row>
    <row r="190" spans="1:14" ht="15.65" x14ac:dyDescent="0.2">
      <c r="A190" s="16"/>
      <c r="B190" s="25" t="s">
        <v>13</v>
      </c>
      <c r="C190" s="59"/>
      <c r="D190" s="29">
        <f>SUM(E190:L190)</f>
        <v>0</v>
      </c>
      <c r="E190" s="33">
        <v>0</v>
      </c>
      <c r="F190" s="92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4"/>
      <c r="N190" s="5"/>
    </row>
    <row r="191" spans="1:14" ht="15.65" x14ac:dyDescent="0.2">
      <c r="A191" s="16"/>
      <c r="B191" s="25" t="s">
        <v>33</v>
      </c>
      <c r="C191" s="59"/>
      <c r="D191" s="29">
        <f>SUM(E191:L191)</f>
        <v>0</v>
      </c>
      <c r="E191" s="29">
        <v>0</v>
      </c>
      <c r="F191" s="91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34"/>
      <c r="N191" s="5"/>
    </row>
    <row r="192" spans="1:14" ht="95.1" x14ac:dyDescent="0.2">
      <c r="A192" s="16" t="s">
        <v>88</v>
      </c>
      <c r="B192" s="18" t="s">
        <v>49</v>
      </c>
      <c r="C192" s="76" t="s">
        <v>100</v>
      </c>
      <c r="D192" s="33">
        <f>SUM(D193:D196)</f>
        <v>103336.19999999998</v>
      </c>
      <c r="E192" s="33">
        <f>SUM(E193:E196)</f>
        <v>11397.5</v>
      </c>
      <c r="F192" s="92">
        <f>SUM(F193:F196)</f>
        <v>13378</v>
      </c>
      <c r="G192" s="33">
        <f>SUM(G193:G196)</f>
        <v>15607</v>
      </c>
      <c r="H192" s="33">
        <f t="shared" ref="H192:L192" si="73">SUM(H193:H196)</f>
        <v>15735</v>
      </c>
      <c r="I192" s="33">
        <f t="shared" si="73"/>
        <v>15869</v>
      </c>
      <c r="J192" s="33">
        <f t="shared" si="73"/>
        <v>10449.9</v>
      </c>
      <c r="K192" s="33">
        <f t="shared" si="73"/>
        <v>10449.9</v>
      </c>
      <c r="L192" s="33">
        <f t="shared" si="73"/>
        <v>10449.9</v>
      </c>
      <c r="M192" s="34" t="s">
        <v>110</v>
      </c>
      <c r="N192" s="5"/>
    </row>
    <row r="193" spans="1:14" ht="15.65" x14ac:dyDescent="0.2">
      <c r="A193" s="16"/>
      <c r="B193" s="20" t="s">
        <v>11</v>
      </c>
      <c r="C193" s="59"/>
      <c r="D193" s="29">
        <f>SUM(E193:L193)</f>
        <v>0</v>
      </c>
      <c r="E193" s="29">
        <v>0</v>
      </c>
      <c r="F193" s="91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34"/>
      <c r="N193" s="5"/>
    </row>
    <row r="194" spans="1:14" ht="15.65" x14ac:dyDescent="0.2">
      <c r="A194" s="16"/>
      <c r="B194" s="20" t="s">
        <v>12</v>
      </c>
      <c r="C194" s="59"/>
      <c r="D194" s="29">
        <f>SUM(E194:L194)</f>
        <v>17368</v>
      </c>
      <c r="E194" s="33">
        <f>1411+348</f>
        <v>1759</v>
      </c>
      <c r="F194" s="92">
        <v>2478</v>
      </c>
      <c r="G194" s="33">
        <v>3211</v>
      </c>
      <c r="H194" s="33">
        <v>3339</v>
      </c>
      <c r="I194" s="33">
        <v>3473</v>
      </c>
      <c r="J194" s="33">
        <v>1036</v>
      </c>
      <c r="K194" s="33">
        <v>1036</v>
      </c>
      <c r="L194" s="33">
        <v>1036</v>
      </c>
      <c r="M194" s="34"/>
      <c r="N194" s="5"/>
    </row>
    <row r="195" spans="1:14" ht="15.65" x14ac:dyDescent="0.2">
      <c r="A195" s="16"/>
      <c r="B195" s="20" t="s">
        <v>13</v>
      </c>
      <c r="C195" s="59"/>
      <c r="D195" s="29">
        <f>SUM(E195:L195)</f>
        <v>85968.199999999983</v>
      </c>
      <c r="E195" s="33">
        <v>9638.5</v>
      </c>
      <c r="F195" s="92">
        <v>10900</v>
      </c>
      <c r="G195" s="33">
        <v>12396</v>
      </c>
      <c r="H195" s="33">
        <v>12396</v>
      </c>
      <c r="I195" s="33">
        <v>12396</v>
      </c>
      <c r="J195" s="33">
        <v>9413.9</v>
      </c>
      <c r="K195" s="33">
        <v>9413.9</v>
      </c>
      <c r="L195" s="33">
        <v>9413.9</v>
      </c>
      <c r="M195" s="34"/>
      <c r="N195" s="5"/>
    </row>
    <row r="196" spans="1:14" ht="15.65" x14ac:dyDescent="0.2">
      <c r="A196" s="16"/>
      <c r="B196" s="20" t="s">
        <v>33</v>
      </c>
      <c r="C196" s="59"/>
      <c r="D196" s="29">
        <f>SUM(E196:L196)</f>
        <v>0</v>
      </c>
      <c r="E196" s="29">
        <v>0</v>
      </c>
      <c r="F196" s="91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34"/>
      <c r="N196" s="5"/>
    </row>
    <row r="197" spans="1:14" s="10" customFormat="1" ht="93.75" x14ac:dyDescent="0.2">
      <c r="A197" s="41" t="s">
        <v>51</v>
      </c>
      <c r="B197" s="37" t="s">
        <v>168</v>
      </c>
      <c r="C197" s="38"/>
      <c r="D197" s="39">
        <f>SUM(D198:D201)</f>
        <v>804663.39800000004</v>
      </c>
      <c r="E197" s="39">
        <f t="shared" ref="E197:L197" si="74">SUM(E198:E201)</f>
        <v>75577.337999999989</v>
      </c>
      <c r="F197" s="90">
        <f t="shared" si="74"/>
        <v>121481.24400000002</v>
      </c>
      <c r="G197" s="39">
        <f t="shared" si="74"/>
        <v>130232.42</v>
      </c>
      <c r="H197" s="39">
        <f t="shared" si="74"/>
        <v>136630.37600000002</v>
      </c>
      <c r="I197" s="39">
        <f t="shared" si="74"/>
        <v>107626.59999999999</v>
      </c>
      <c r="J197" s="39">
        <f t="shared" si="74"/>
        <v>77705.14</v>
      </c>
      <c r="K197" s="39">
        <f t="shared" si="74"/>
        <v>77705.14</v>
      </c>
      <c r="L197" s="39">
        <f t="shared" si="74"/>
        <v>77705.14</v>
      </c>
      <c r="M197" s="40"/>
      <c r="N197" s="5"/>
    </row>
    <row r="198" spans="1:14" s="10" customFormat="1" ht="15.65" x14ac:dyDescent="0.2">
      <c r="A198" s="16"/>
      <c r="B198" s="4" t="s">
        <v>11</v>
      </c>
      <c r="C198" s="14"/>
      <c r="D198" s="11">
        <f>SUM(D203+D208+D213)</f>
        <v>0</v>
      </c>
      <c r="E198" s="11">
        <f>SUM(E203+E208+E213)</f>
        <v>0</v>
      </c>
      <c r="F198" s="94">
        <f t="shared" ref="D198:L201" si="75">SUM(F203+F208+F213)</f>
        <v>0</v>
      </c>
      <c r="G198" s="11">
        <f t="shared" si="75"/>
        <v>0</v>
      </c>
      <c r="H198" s="11">
        <f t="shared" si="75"/>
        <v>0</v>
      </c>
      <c r="I198" s="34">
        <f t="shared" si="75"/>
        <v>0</v>
      </c>
      <c r="J198" s="34">
        <f t="shared" si="75"/>
        <v>0</v>
      </c>
      <c r="K198" s="34">
        <f t="shared" si="75"/>
        <v>0</v>
      </c>
      <c r="L198" s="11">
        <f t="shared" si="75"/>
        <v>0</v>
      </c>
      <c r="M198" s="11"/>
      <c r="N198" s="5"/>
    </row>
    <row r="199" spans="1:14" s="10" customFormat="1" ht="15.65" x14ac:dyDescent="0.2">
      <c r="A199" s="16"/>
      <c r="B199" s="4" t="s">
        <v>12</v>
      </c>
      <c r="C199" s="14"/>
      <c r="D199" s="11">
        <f>SUM(D204+D209+D214)</f>
        <v>22080.103999999999</v>
      </c>
      <c r="E199" s="34">
        <f t="shared" si="75"/>
        <v>3114.7999999999997</v>
      </c>
      <c r="F199" s="94">
        <f>SUM(F204+F209+F214)</f>
        <v>6428.5039999999999</v>
      </c>
      <c r="G199" s="34">
        <f t="shared" si="75"/>
        <v>3996.4</v>
      </c>
      <c r="H199" s="34">
        <f t="shared" si="75"/>
        <v>4176.2</v>
      </c>
      <c r="I199" s="34">
        <f t="shared" si="75"/>
        <v>4364.2</v>
      </c>
      <c r="J199" s="34">
        <f t="shared" si="75"/>
        <v>0</v>
      </c>
      <c r="K199" s="34">
        <f t="shared" si="75"/>
        <v>0</v>
      </c>
      <c r="L199" s="11">
        <f t="shared" si="75"/>
        <v>0</v>
      </c>
      <c r="M199" s="11"/>
      <c r="N199" s="5"/>
    </row>
    <row r="200" spans="1:14" s="10" customFormat="1" ht="15.65" x14ac:dyDescent="0.2">
      <c r="A200" s="16"/>
      <c r="B200" s="4" t="s">
        <v>13</v>
      </c>
      <c r="C200" s="14"/>
      <c r="D200" s="9">
        <f t="shared" ref="D200:F200" si="76">SUM(D205+D210+D215)</f>
        <v>782583.29399999999</v>
      </c>
      <c r="E200" s="9">
        <f t="shared" si="76"/>
        <v>72462.537999999986</v>
      </c>
      <c r="F200" s="93">
        <f t="shared" si="76"/>
        <v>115052.74000000002</v>
      </c>
      <c r="G200" s="9">
        <f>SUM(G205+G210+G215)</f>
        <v>126236.02</v>
      </c>
      <c r="H200" s="9">
        <f t="shared" ref="H200:L200" si="77">SUM(H205+H210+H215)</f>
        <v>132454.17600000001</v>
      </c>
      <c r="I200" s="9">
        <f t="shared" si="77"/>
        <v>103262.39999999999</v>
      </c>
      <c r="J200" s="9">
        <f t="shared" si="77"/>
        <v>77705.14</v>
      </c>
      <c r="K200" s="9">
        <f t="shared" si="77"/>
        <v>77705.14</v>
      </c>
      <c r="L200" s="9">
        <f t="shared" si="77"/>
        <v>77705.14</v>
      </c>
      <c r="M200" s="11"/>
      <c r="N200" s="5"/>
    </row>
    <row r="201" spans="1:14" s="10" customFormat="1" ht="15.65" x14ac:dyDescent="0.2">
      <c r="A201" s="16"/>
      <c r="B201" s="4" t="s">
        <v>14</v>
      </c>
      <c r="C201" s="14"/>
      <c r="D201" s="11">
        <f t="shared" si="75"/>
        <v>0</v>
      </c>
      <c r="E201" s="11">
        <f t="shared" si="75"/>
        <v>0</v>
      </c>
      <c r="F201" s="94">
        <f t="shared" si="75"/>
        <v>0</v>
      </c>
      <c r="G201" s="11">
        <f t="shared" si="75"/>
        <v>0</v>
      </c>
      <c r="H201" s="11">
        <f t="shared" si="75"/>
        <v>0</v>
      </c>
      <c r="I201" s="34">
        <f t="shared" si="75"/>
        <v>0</v>
      </c>
      <c r="J201" s="34">
        <f t="shared" si="75"/>
        <v>0</v>
      </c>
      <c r="K201" s="34">
        <f t="shared" si="75"/>
        <v>0</v>
      </c>
      <c r="L201" s="11">
        <f t="shared" si="75"/>
        <v>0</v>
      </c>
      <c r="M201" s="11"/>
      <c r="N201" s="5"/>
    </row>
    <row r="202" spans="1:14" s="10" customFormat="1" ht="46.9" x14ac:dyDescent="0.2">
      <c r="A202" s="16" t="s">
        <v>52</v>
      </c>
      <c r="B202" s="17" t="s">
        <v>23</v>
      </c>
      <c r="C202" s="14"/>
      <c r="D202" s="11">
        <f t="shared" ref="D202:L202" si="78">SUM(D203+D204+D205+D206)</f>
        <v>0</v>
      </c>
      <c r="E202" s="11">
        <f t="shared" si="78"/>
        <v>0</v>
      </c>
      <c r="F202" s="94">
        <f t="shared" si="78"/>
        <v>0</v>
      </c>
      <c r="G202" s="11">
        <f t="shared" si="78"/>
        <v>0</v>
      </c>
      <c r="H202" s="11">
        <f t="shared" si="78"/>
        <v>0</v>
      </c>
      <c r="I202" s="34">
        <f>SUM(I203+I204+I205+I206)</f>
        <v>0</v>
      </c>
      <c r="J202" s="34">
        <f t="shared" si="78"/>
        <v>0</v>
      </c>
      <c r="K202" s="34">
        <f t="shared" si="78"/>
        <v>0</v>
      </c>
      <c r="L202" s="11">
        <f t="shared" si="78"/>
        <v>0</v>
      </c>
      <c r="M202" s="11"/>
      <c r="N202" s="5"/>
    </row>
    <row r="203" spans="1:14" s="10" customFormat="1" ht="15.65" x14ac:dyDescent="0.2">
      <c r="A203" s="16"/>
      <c r="B203" s="4" t="s">
        <v>11</v>
      </c>
      <c r="C203" s="14"/>
      <c r="D203" s="11">
        <v>0</v>
      </c>
      <c r="E203" s="11">
        <v>0</v>
      </c>
      <c r="F203" s="94">
        <v>0</v>
      </c>
      <c r="G203" s="11">
        <v>0</v>
      </c>
      <c r="H203" s="11">
        <v>0</v>
      </c>
      <c r="I203" s="34">
        <v>0</v>
      </c>
      <c r="J203" s="34">
        <v>0</v>
      </c>
      <c r="K203" s="34">
        <v>0</v>
      </c>
      <c r="L203" s="11">
        <v>0</v>
      </c>
      <c r="M203" s="11"/>
      <c r="N203" s="5"/>
    </row>
    <row r="204" spans="1:14" s="10" customFormat="1" ht="15.65" x14ac:dyDescent="0.2">
      <c r="A204" s="16"/>
      <c r="B204" s="4" t="s">
        <v>12</v>
      </c>
      <c r="C204" s="14"/>
      <c r="D204" s="11">
        <v>0</v>
      </c>
      <c r="E204" s="11">
        <v>0</v>
      </c>
      <c r="F204" s="94">
        <v>0</v>
      </c>
      <c r="G204" s="11">
        <v>0</v>
      </c>
      <c r="H204" s="11">
        <v>0</v>
      </c>
      <c r="I204" s="34">
        <v>0</v>
      </c>
      <c r="J204" s="34">
        <v>0</v>
      </c>
      <c r="K204" s="34">
        <v>0</v>
      </c>
      <c r="L204" s="11">
        <v>0</v>
      </c>
      <c r="M204" s="11"/>
      <c r="N204" s="5"/>
    </row>
    <row r="205" spans="1:14" s="10" customFormat="1" ht="15.65" x14ac:dyDescent="0.2">
      <c r="A205" s="16"/>
      <c r="B205" s="4" t="s">
        <v>13</v>
      </c>
      <c r="C205" s="14"/>
      <c r="D205" s="11">
        <v>0</v>
      </c>
      <c r="E205" s="11">
        <v>0</v>
      </c>
      <c r="F205" s="94">
        <v>0</v>
      </c>
      <c r="G205" s="11">
        <v>0</v>
      </c>
      <c r="H205" s="11">
        <v>0</v>
      </c>
      <c r="I205" s="34">
        <v>0</v>
      </c>
      <c r="J205" s="34">
        <v>0</v>
      </c>
      <c r="K205" s="34">
        <v>0</v>
      </c>
      <c r="L205" s="11">
        <v>0</v>
      </c>
      <c r="M205" s="11"/>
      <c r="N205" s="5"/>
    </row>
    <row r="206" spans="1:14" s="10" customFormat="1" ht="15.65" x14ac:dyDescent="0.2">
      <c r="A206" s="16"/>
      <c r="B206" s="4" t="s">
        <v>14</v>
      </c>
      <c r="C206" s="14"/>
      <c r="D206" s="11">
        <v>0</v>
      </c>
      <c r="E206" s="11">
        <v>0</v>
      </c>
      <c r="F206" s="94">
        <v>0</v>
      </c>
      <c r="G206" s="11">
        <v>0</v>
      </c>
      <c r="H206" s="11">
        <v>0</v>
      </c>
      <c r="I206" s="34">
        <v>0</v>
      </c>
      <c r="J206" s="34">
        <v>0</v>
      </c>
      <c r="K206" s="34">
        <v>0</v>
      </c>
      <c r="L206" s="11">
        <v>0</v>
      </c>
      <c r="M206" s="11"/>
      <c r="N206" s="5"/>
    </row>
    <row r="207" spans="1:14" s="10" customFormat="1" ht="62.5" x14ac:dyDescent="0.2">
      <c r="A207" s="16" t="s">
        <v>53</v>
      </c>
      <c r="B207" s="17" t="s">
        <v>25</v>
      </c>
      <c r="C207" s="14"/>
      <c r="D207" s="11">
        <f t="shared" ref="D207:L207" si="79">SUM(D208+D209+D210+D211)</f>
        <v>0</v>
      </c>
      <c r="E207" s="11">
        <f t="shared" si="79"/>
        <v>0</v>
      </c>
      <c r="F207" s="94">
        <f t="shared" si="79"/>
        <v>0</v>
      </c>
      <c r="G207" s="11">
        <f t="shared" si="79"/>
        <v>0</v>
      </c>
      <c r="H207" s="11">
        <f t="shared" si="79"/>
        <v>0</v>
      </c>
      <c r="I207" s="34">
        <f t="shared" si="79"/>
        <v>0</v>
      </c>
      <c r="J207" s="34">
        <f t="shared" si="79"/>
        <v>0</v>
      </c>
      <c r="K207" s="34">
        <f t="shared" si="79"/>
        <v>0</v>
      </c>
      <c r="L207" s="11">
        <f t="shared" si="79"/>
        <v>0</v>
      </c>
      <c r="M207" s="11"/>
      <c r="N207" s="5"/>
    </row>
    <row r="208" spans="1:14" s="10" customFormat="1" ht="15.65" x14ac:dyDescent="0.2">
      <c r="A208" s="16"/>
      <c r="B208" s="4" t="s">
        <v>11</v>
      </c>
      <c r="C208" s="14"/>
      <c r="D208" s="11">
        <f>SUM(E208:L208)</f>
        <v>0</v>
      </c>
      <c r="E208" s="11">
        <v>0</v>
      </c>
      <c r="F208" s="94">
        <v>0</v>
      </c>
      <c r="G208" s="11">
        <v>0</v>
      </c>
      <c r="H208" s="11">
        <v>0</v>
      </c>
      <c r="I208" s="34">
        <v>0</v>
      </c>
      <c r="J208" s="34">
        <v>0</v>
      </c>
      <c r="K208" s="34">
        <v>0</v>
      </c>
      <c r="L208" s="11">
        <v>0</v>
      </c>
      <c r="M208" s="11"/>
      <c r="N208" s="5"/>
    </row>
    <row r="209" spans="1:14" s="10" customFormat="1" ht="15.65" x14ac:dyDescent="0.2">
      <c r="A209" s="16"/>
      <c r="B209" s="4" t="s">
        <v>12</v>
      </c>
      <c r="C209" s="14"/>
      <c r="D209" s="11">
        <f>SUM(E209:L209)</f>
        <v>0</v>
      </c>
      <c r="E209" s="11">
        <v>0</v>
      </c>
      <c r="F209" s="94">
        <v>0</v>
      </c>
      <c r="G209" s="11">
        <v>0</v>
      </c>
      <c r="H209" s="11">
        <v>0</v>
      </c>
      <c r="I209" s="34">
        <v>0</v>
      </c>
      <c r="J209" s="34">
        <v>0</v>
      </c>
      <c r="K209" s="34">
        <v>0</v>
      </c>
      <c r="L209" s="11">
        <v>0</v>
      </c>
      <c r="M209" s="11"/>
      <c r="N209" s="5"/>
    </row>
    <row r="210" spans="1:14" s="10" customFormat="1" ht="15.65" x14ac:dyDescent="0.2">
      <c r="A210" s="16"/>
      <c r="B210" s="4" t="s">
        <v>13</v>
      </c>
      <c r="C210" s="14"/>
      <c r="D210" s="11">
        <f>SUM(E210:L210)</f>
        <v>0</v>
      </c>
      <c r="E210" s="11">
        <v>0</v>
      </c>
      <c r="F210" s="94">
        <v>0</v>
      </c>
      <c r="G210" s="11">
        <v>0</v>
      </c>
      <c r="H210" s="11">
        <v>0</v>
      </c>
      <c r="I210" s="34">
        <v>0</v>
      </c>
      <c r="J210" s="34">
        <v>0</v>
      </c>
      <c r="K210" s="34">
        <v>0</v>
      </c>
      <c r="L210" s="11">
        <v>0</v>
      </c>
      <c r="M210" s="11"/>
      <c r="N210" s="5"/>
    </row>
    <row r="211" spans="1:14" s="10" customFormat="1" ht="15.65" x14ac:dyDescent="0.2">
      <c r="A211" s="16"/>
      <c r="B211" s="4" t="s">
        <v>14</v>
      </c>
      <c r="C211" s="14"/>
      <c r="D211" s="11">
        <f>SUM(E211:L211)</f>
        <v>0</v>
      </c>
      <c r="E211" s="11">
        <v>0</v>
      </c>
      <c r="F211" s="94">
        <v>0</v>
      </c>
      <c r="G211" s="11">
        <v>0</v>
      </c>
      <c r="H211" s="11">
        <v>0</v>
      </c>
      <c r="I211" s="34">
        <v>0</v>
      </c>
      <c r="J211" s="34">
        <v>0</v>
      </c>
      <c r="K211" s="34">
        <v>0</v>
      </c>
      <c r="L211" s="11">
        <v>0</v>
      </c>
      <c r="M211" s="11"/>
      <c r="N211" s="5"/>
    </row>
    <row r="212" spans="1:14" s="10" customFormat="1" ht="31.25" x14ac:dyDescent="0.2">
      <c r="A212" s="16" t="s">
        <v>54</v>
      </c>
      <c r="B212" s="17" t="s">
        <v>27</v>
      </c>
      <c r="C212" s="14"/>
      <c r="D212" s="7">
        <f>SUM(D213:D216)</f>
        <v>804663.39800000004</v>
      </c>
      <c r="E212" s="7">
        <f>SUM(E213:E216)</f>
        <v>75577.337999999989</v>
      </c>
      <c r="F212" s="92">
        <f t="shared" ref="F212:L212" si="80">SUM(F213:F216)</f>
        <v>121481.24400000002</v>
      </c>
      <c r="G212" s="7">
        <f t="shared" si="80"/>
        <v>130232.42</v>
      </c>
      <c r="H212" s="7">
        <f t="shared" si="80"/>
        <v>136630.37600000002</v>
      </c>
      <c r="I212" s="33">
        <f t="shared" si="80"/>
        <v>107626.59999999999</v>
      </c>
      <c r="J212" s="33">
        <f t="shared" si="80"/>
        <v>77705.14</v>
      </c>
      <c r="K212" s="33">
        <f t="shared" si="80"/>
        <v>77705.14</v>
      </c>
      <c r="L212" s="7">
        <f t="shared" si="80"/>
        <v>77705.14</v>
      </c>
      <c r="M212" s="11"/>
      <c r="N212" s="5"/>
    </row>
    <row r="213" spans="1:14" s="10" customFormat="1" ht="15.65" x14ac:dyDescent="0.2">
      <c r="A213" s="16"/>
      <c r="B213" s="4" t="s">
        <v>11</v>
      </c>
      <c r="C213" s="14"/>
      <c r="D213" s="6">
        <f>SUM(D220+D225+D246)</f>
        <v>0</v>
      </c>
      <c r="E213" s="6">
        <f>SUM(E220+E225+E246)</f>
        <v>0</v>
      </c>
      <c r="F213" s="91">
        <f>SUM(F220+F225+F246+F235+F240+F251)</f>
        <v>0</v>
      </c>
      <c r="G213" s="6">
        <f>SUM(G220+G225+G246+G230+G235+G240+G251)</f>
        <v>0</v>
      </c>
      <c r="H213" s="6">
        <f>SUM(H220+H225+H246+H230+H235+H240+H251)</f>
        <v>0</v>
      </c>
      <c r="I213" s="29">
        <f t="shared" ref="I213:L213" si="81">SUM(I220+I225+I246)</f>
        <v>0</v>
      </c>
      <c r="J213" s="29">
        <f t="shared" si="81"/>
        <v>0</v>
      </c>
      <c r="K213" s="29">
        <f t="shared" si="81"/>
        <v>0</v>
      </c>
      <c r="L213" s="6">
        <f t="shared" si="81"/>
        <v>0</v>
      </c>
      <c r="M213" s="11"/>
      <c r="N213" s="5"/>
    </row>
    <row r="214" spans="1:14" s="10" customFormat="1" ht="15.65" x14ac:dyDescent="0.2">
      <c r="A214" s="16"/>
      <c r="B214" s="4" t="s">
        <v>12</v>
      </c>
      <c r="C214" s="14"/>
      <c r="D214" s="6">
        <f>SUM(D221+D226+D247+D231+D236+D241)</f>
        <v>22080.103999999999</v>
      </c>
      <c r="E214" s="6">
        <f>SUM(E221+E226+E247)</f>
        <v>3114.7999999999997</v>
      </c>
      <c r="F214" s="91">
        <f>SUM(F221+F226+F247+F236+F252+F241+F231)</f>
        <v>6428.5039999999999</v>
      </c>
      <c r="G214" s="29">
        <f>SUM(G221+G226+G247+G236+G252+G241+G231)</f>
        <v>3996.4</v>
      </c>
      <c r="H214" s="29">
        <f>SUM(H221+H226+H247+H236+H252+H241+H231)</f>
        <v>4176.2</v>
      </c>
      <c r="I214" s="29">
        <f t="shared" ref="I214:L214" si="82">SUM(I221+I226+I247+I236+I252+I241+I231)</f>
        <v>4364.2</v>
      </c>
      <c r="J214" s="29">
        <f t="shared" si="82"/>
        <v>0</v>
      </c>
      <c r="K214" s="29">
        <f t="shared" si="82"/>
        <v>0</v>
      </c>
      <c r="L214" s="29">
        <f t="shared" si="82"/>
        <v>0</v>
      </c>
      <c r="M214" s="11"/>
      <c r="N214" s="5"/>
    </row>
    <row r="215" spans="1:14" s="10" customFormat="1" ht="15.65" x14ac:dyDescent="0.2">
      <c r="A215" s="16"/>
      <c r="B215" s="4" t="s">
        <v>13</v>
      </c>
      <c r="C215" s="14"/>
      <c r="D215" s="6">
        <f>SUM(D222+D227+D232+D248+D237+D242+D253)</f>
        <v>782583.29399999999</v>
      </c>
      <c r="E215" s="6">
        <f t="shared" ref="E215:K215" si="83">SUM(E222+E227+E232+E248+E237+E242+E253)</f>
        <v>72462.537999999986</v>
      </c>
      <c r="F215" s="91">
        <f>SUM(F222+F227+F232+F248+F237+F242+F253)</f>
        <v>115052.74000000002</v>
      </c>
      <c r="G215" s="29">
        <f>SUM(G222+G227+G232+G248+G237+G242+G253)</f>
        <v>126236.02</v>
      </c>
      <c r="H215" s="29">
        <f t="shared" si="83"/>
        <v>132454.17600000001</v>
      </c>
      <c r="I215" s="6">
        <f t="shared" si="83"/>
        <v>103262.39999999999</v>
      </c>
      <c r="J215" s="6">
        <f t="shared" si="83"/>
        <v>77705.14</v>
      </c>
      <c r="K215" s="6">
        <f t="shared" si="83"/>
        <v>77705.14</v>
      </c>
      <c r="L215" s="6">
        <f>SUM(L222+L227+L232+L248+L237+L242+L253)</f>
        <v>77705.14</v>
      </c>
      <c r="M215" s="6"/>
      <c r="N215" s="5"/>
    </row>
    <row r="216" spans="1:14" s="10" customFormat="1" ht="15.65" x14ac:dyDescent="0.2">
      <c r="A216" s="16"/>
      <c r="B216" s="4" t="s">
        <v>14</v>
      </c>
      <c r="C216" s="14"/>
      <c r="D216" s="6">
        <f t="shared" ref="D216:L216" si="84">SUM(D223+D228+D243)</f>
        <v>0</v>
      </c>
      <c r="E216" s="6">
        <f t="shared" si="84"/>
        <v>0</v>
      </c>
      <c r="F216" s="91">
        <f t="shared" si="84"/>
        <v>0</v>
      </c>
      <c r="G216" s="6">
        <f t="shared" si="84"/>
        <v>0</v>
      </c>
      <c r="H216" s="6">
        <f t="shared" si="84"/>
        <v>0</v>
      </c>
      <c r="I216" s="6">
        <f t="shared" si="84"/>
        <v>0</v>
      </c>
      <c r="J216" s="6">
        <f t="shared" si="84"/>
        <v>0</v>
      </c>
      <c r="K216" s="6">
        <f t="shared" si="84"/>
        <v>0</v>
      </c>
      <c r="L216" s="6">
        <f t="shared" si="84"/>
        <v>0</v>
      </c>
      <c r="M216" s="11"/>
      <c r="N216" s="5"/>
    </row>
    <row r="217" spans="1:14" s="10" customFormat="1" ht="15.65" x14ac:dyDescent="0.2">
      <c r="A217" s="16"/>
      <c r="B217" s="19"/>
      <c r="C217" s="112" t="s">
        <v>134</v>
      </c>
      <c r="D217" s="113"/>
      <c r="E217" s="113"/>
      <c r="F217" s="113"/>
      <c r="G217" s="113"/>
      <c r="H217" s="113"/>
      <c r="I217" s="113"/>
      <c r="J217" s="113"/>
      <c r="K217" s="113"/>
      <c r="L217" s="113"/>
      <c r="M217" s="114"/>
      <c r="N217" s="5"/>
    </row>
    <row r="218" spans="1:14" s="10" customFormat="1" ht="15.65" x14ac:dyDescent="0.2">
      <c r="A218" s="16"/>
      <c r="B218" s="19"/>
      <c r="C218" s="112" t="s">
        <v>127</v>
      </c>
      <c r="D218" s="113"/>
      <c r="E218" s="113"/>
      <c r="F218" s="113"/>
      <c r="G218" s="113"/>
      <c r="H218" s="113"/>
      <c r="I218" s="113"/>
      <c r="J218" s="113"/>
      <c r="K218" s="113"/>
      <c r="L218" s="113"/>
      <c r="M218" s="114"/>
      <c r="N218" s="5"/>
    </row>
    <row r="219" spans="1:14" s="10" customFormat="1" ht="155.25" customHeight="1" x14ac:dyDescent="0.2">
      <c r="A219" s="16" t="s">
        <v>111</v>
      </c>
      <c r="B219" s="21" t="s">
        <v>55</v>
      </c>
      <c r="C219" s="76" t="s">
        <v>101</v>
      </c>
      <c r="D219" s="33">
        <f>SUM(D220+D221+D222+D223)</f>
        <v>488315.12000000005</v>
      </c>
      <c r="E219" s="33">
        <f t="shared" ref="E219:L219" si="85">SUM(E220+E221+E222+E223)</f>
        <v>68948.2</v>
      </c>
      <c r="F219" s="92">
        <f t="shared" si="85"/>
        <v>42441.8</v>
      </c>
      <c r="G219" s="33">
        <f t="shared" si="85"/>
        <v>46166.5</v>
      </c>
      <c r="H219" s="33">
        <f t="shared" si="85"/>
        <v>47912.7</v>
      </c>
      <c r="I219" s="33">
        <f t="shared" si="85"/>
        <v>49730.5</v>
      </c>
      <c r="J219" s="33">
        <f t="shared" si="85"/>
        <v>77705.14</v>
      </c>
      <c r="K219" s="33">
        <f t="shared" si="85"/>
        <v>77705.14</v>
      </c>
      <c r="L219" s="33">
        <f t="shared" si="85"/>
        <v>77705.14</v>
      </c>
      <c r="M219" s="34" t="s">
        <v>116</v>
      </c>
      <c r="N219" s="5"/>
    </row>
    <row r="220" spans="1:14" s="10" customFormat="1" ht="15.65" x14ac:dyDescent="0.2">
      <c r="A220" s="16"/>
      <c r="B220" s="4" t="s">
        <v>11</v>
      </c>
      <c r="C220" s="59"/>
      <c r="D220" s="29">
        <f>SUM(E220:L220)</f>
        <v>0</v>
      </c>
      <c r="E220" s="29">
        <v>0</v>
      </c>
      <c r="F220" s="91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34"/>
      <c r="N220" s="5"/>
    </row>
    <row r="221" spans="1:14" s="10" customFormat="1" ht="15.65" x14ac:dyDescent="0.2">
      <c r="A221" s="16"/>
      <c r="B221" s="4" t="s">
        <v>12</v>
      </c>
      <c r="C221" s="59"/>
      <c r="D221" s="29">
        <f>SUM(E221:L221)</f>
        <v>5431.2</v>
      </c>
      <c r="E221" s="29">
        <f>419.6+2123.673+571.527</f>
        <v>3114.7999999999997</v>
      </c>
      <c r="F221" s="98">
        <f>848.4+1468</f>
        <v>2316.4</v>
      </c>
      <c r="G221" s="29">
        <v>0</v>
      </c>
      <c r="H221" s="29">
        <v>0</v>
      </c>
      <c r="I221" s="29">
        <v>0</v>
      </c>
      <c r="J221" s="29">
        <v>0</v>
      </c>
      <c r="K221" s="29">
        <v>0</v>
      </c>
      <c r="L221" s="29">
        <v>0</v>
      </c>
      <c r="M221" s="34"/>
      <c r="N221" s="5"/>
    </row>
    <row r="222" spans="1:14" s="10" customFormat="1" ht="15.65" x14ac:dyDescent="0.2">
      <c r="A222" s="16"/>
      <c r="B222" s="4" t="s">
        <v>13</v>
      </c>
      <c r="C222" s="59"/>
      <c r="D222" s="29">
        <f>SUM(E222:L222)</f>
        <v>482883.92000000004</v>
      </c>
      <c r="E222" s="33">
        <v>65833.399999999994</v>
      </c>
      <c r="F222" s="99">
        <f>39918.3+207.1</f>
        <v>40125.4</v>
      </c>
      <c r="G222" s="97">
        <f>46166.5</f>
        <v>46166.5</v>
      </c>
      <c r="H222" s="97">
        <f>47912.7</f>
        <v>47912.7</v>
      </c>
      <c r="I222" s="97">
        <f>49730.5</f>
        <v>49730.5</v>
      </c>
      <c r="J222" s="33">
        <v>77705.14</v>
      </c>
      <c r="K222" s="33">
        <v>77705.14</v>
      </c>
      <c r="L222" s="33">
        <v>77705.14</v>
      </c>
      <c r="M222" s="34"/>
      <c r="N222" s="5"/>
    </row>
    <row r="223" spans="1:14" s="10" customFormat="1" ht="15.65" x14ac:dyDescent="0.2">
      <c r="A223" s="16"/>
      <c r="B223" s="4" t="s">
        <v>14</v>
      </c>
      <c r="C223" s="59"/>
      <c r="D223" s="29">
        <f>SUM(E223:L223)</f>
        <v>0</v>
      </c>
      <c r="E223" s="29">
        <v>0</v>
      </c>
      <c r="F223" s="91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34"/>
      <c r="N223" s="5"/>
    </row>
    <row r="224" spans="1:14" s="53" customFormat="1" ht="266.95" customHeight="1" x14ac:dyDescent="0.2">
      <c r="A224" s="57" t="s">
        <v>112</v>
      </c>
      <c r="B224" s="55" t="s">
        <v>57</v>
      </c>
      <c r="C224" s="63" t="s">
        <v>101</v>
      </c>
      <c r="D224" s="33">
        <f t="shared" ref="D224:L224" si="86">SUM(D225+D226+D227+D228)</f>
        <v>1492.413</v>
      </c>
      <c r="E224" s="33">
        <f t="shared" si="86"/>
        <v>815.4</v>
      </c>
      <c r="F224" s="92">
        <f t="shared" si="86"/>
        <v>677.01300000000003</v>
      </c>
      <c r="G224" s="33">
        <f t="shared" si="86"/>
        <v>0</v>
      </c>
      <c r="H224" s="33">
        <f t="shared" si="86"/>
        <v>0</v>
      </c>
      <c r="I224" s="33">
        <f t="shared" si="86"/>
        <v>0</v>
      </c>
      <c r="J224" s="33">
        <f t="shared" si="86"/>
        <v>0</v>
      </c>
      <c r="K224" s="33">
        <f t="shared" si="86"/>
        <v>0</v>
      </c>
      <c r="L224" s="33">
        <f t="shared" si="86"/>
        <v>0</v>
      </c>
      <c r="M224" s="34" t="s">
        <v>67</v>
      </c>
      <c r="N224" s="58"/>
    </row>
    <row r="225" spans="1:14" s="53" customFormat="1" ht="15.65" x14ac:dyDescent="0.2">
      <c r="A225" s="57"/>
      <c r="B225" s="50" t="s">
        <v>11</v>
      </c>
      <c r="C225" s="59"/>
      <c r="D225" s="29">
        <f>SUM(E225:L225)</f>
        <v>0</v>
      </c>
      <c r="E225" s="29">
        <v>0</v>
      </c>
      <c r="F225" s="91">
        <v>0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34"/>
      <c r="N225" s="58"/>
    </row>
    <row r="226" spans="1:14" s="53" customFormat="1" ht="15.65" x14ac:dyDescent="0.2">
      <c r="A226" s="57"/>
      <c r="B226" s="50" t="s">
        <v>12</v>
      </c>
      <c r="C226" s="59"/>
      <c r="D226" s="29">
        <f>SUM(E226:L226)</f>
        <v>0</v>
      </c>
      <c r="E226" s="29">
        <v>0</v>
      </c>
      <c r="F226" s="91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34"/>
      <c r="N226" s="58"/>
    </row>
    <row r="227" spans="1:14" s="53" customFormat="1" ht="15.65" x14ac:dyDescent="0.2">
      <c r="A227" s="57"/>
      <c r="B227" s="50" t="s">
        <v>13</v>
      </c>
      <c r="C227" s="59"/>
      <c r="D227" s="29">
        <f>SUM(E227:L227)</f>
        <v>1492.413</v>
      </c>
      <c r="E227" s="33">
        <v>815.4</v>
      </c>
      <c r="F227" s="97">
        <f>300+259+118.013</f>
        <v>677.01300000000003</v>
      </c>
      <c r="G227" s="97"/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34"/>
      <c r="N227" s="58"/>
    </row>
    <row r="228" spans="1:14" s="10" customFormat="1" ht="15.65" x14ac:dyDescent="0.2">
      <c r="A228" s="16"/>
      <c r="B228" s="4" t="s">
        <v>14</v>
      </c>
      <c r="C228" s="59"/>
      <c r="D228" s="29">
        <f>SUM(E228:L228)</f>
        <v>0</v>
      </c>
      <c r="E228" s="29">
        <v>0</v>
      </c>
      <c r="F228" s="91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34"/>
      <c r="N228" s="5"/>
    </row>
    <row r="229" spans="1:14" s="10" customFormat="1" ht="109.55" customHeight="1" x14ac:dyDescent="0.2">
      <c r="A229" s="16" t="s">
        <v>113</v>
      </c>
      <c r="B229" s="17" t="s">
        <v>174</v>
      </c>
      <c r="C229" s="63" t="s">
        <v>175</v>
      </c>
      <c r="D229" s="33">
        <f t="shared" ref="D229:L229" si="87">SUM(D230:D233)</f>
        <v>209699.48</v>
      </c>
      <c r="E229" s="33">
        <f t="shared" si="87"/>
        <v>0</v>
      </c>
      <c r="F229" s="92">
        <f>SUM(F230:F233)</f>
        <v>44741.704000000005</v>
      </c>
      <c r="G229" s="33">
        <f t="shared" si="87"/>
        <v>50702</v>
      </c>
      <c r="H229" s="33">
        <f t="shared" si="87"/>
        <v>56359.675999999999</v>
      </c>
      <c r="I229" s="33">
        <f t="shared" si="87"/>
        <v>57896.1</v>
      </c>
      <c r="J229" s="33">
        <f t="shared" si="87"/>
        <v>0</v>
      </c>
      <c r="K229" s="33">
        <f t="shared" si="87"/>
        <v>0</v>
      </c>
      <c r="L229" s="33">
        <f t="shared" si="87"/>
        <v>0</v>
      </c>
      <c r="M229" s="34" t="s">
        <v>67</v>
      </c>
      <c r="N229" s="5"/>
    </row>
    <row r="230" spans="1:14" s="10" customFormat="1" ht="15.65" x14ac:dyDescent="0.2">
      <c r="A230" s="16"/>
      <c r="B230" s="54" t="s">
        <v>11</v>
      </c>
      <c r="C230" s="59"/>
      <c r="D230" s="29">
        <f t="shared" ref="D230:D239" si="88">SUM(E230:L230)</f>
        <v>0</v>
      </c>
      <c r="E230" s="29">
        <v>0</v>
      </c>
      <c r="F230" s="91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34"/>
      <c r="N230" s="5"/>
    </row>
    <row r="231" spans="1:14" s="10" customFormat="1" ht="15.65" x14ac:dyDescent="0.2">
      <c r="A231" s="16"/>
      <c r="B231" s="54" t="s">
        <v>12</v>
      </c>
      <c r="C231" s="59"/>
      <c r="D231" s="29">
        <f t="shared" si="88"/>
        <v>16455.903999999999</v>
      </c>
      <c r="E231" s="29">
        <v>0</v>
      </c>
      <c r="F231" s="79">
        <v>3919.1039999999998</v>
      </c>
      <c r="G231" s="29">
        <v>3996.4</v>
      </c>
      <c r="H231" s="29">
        <v>4176.2</v>
      </c>
      <c r="I231" s="29">
        <v>4364.2</v>
      </c>
      <c r="J231" s="29">
        <v>0</v>
      </c>
      <c r="K231" s="29">
        <v>0</v>
      </c>
      <c r="L231" s="29">
        <v>0</v>
      </c>
      <c r="M231" s="34"/>
      <c r="N231" s="5"/>
    </row>
    <row r="232" spans="1:14" s="10" customFormat="1" ht="15.65" x14ac:dyDescent="0.2">
      <c r="A232" s="16"/>
      <c r="B232" s="54" t="s">
        <v>13</v>
      </c>
      <c r="C232" s="59"/>
      <c r="D232" s="29">
        <f t="shared" si="88"/>
        <v>193243.576</v>
      </c>
      <c r="E232" s="29">
        <v>0</v>
      </c>
      <c r="F232" s="79">
        <f>16470.5+23669.3+682.8</f>
        <v>40822.600000000006</v>
      </c>
      <c r="G232" s="79">
        <f>18970.3+27735.3</f>
        <v>46705.599999999999</v>
      </c>
      <c r="H232" s="79">
        <f>18471.576+33711.9</f>
        <v>52183.476000000002</v>
      </c>
      <c r="I232" s="79">
        <f>18471.5+35060.4</f>
        <v>53531.9</v>
      </c>
      <c r="J232" s="29">
        <v>0</v>
      </c>
      <c r="K232" s="29">
        <v>0</v>
      </c>
      <c r="L232" s="29">
        <v>0</v>
      </c>
      <c r="M232" s="34"/>
      <c r="N232" s="5"/>
    </row>
    <row r="233" spans="1:14" s="10" customFormat="1" ht="15.65" x14ac:dyDescent="0.2">
      <c r="A233" s="16"/>
      <c r="B233" s="73" t="s">
        <v>33</v>
      </c>
      <c r="C233" s="59"/>
      <c r="D233" s="29">
        <f t="shared" si="88"/>
        <v>0</v>
      </c>
      <c r="E233" s="29">
        <v>0</v>
      </c>
      <c r="F233" s="91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34"/>
      <c r="N233" s="5"/>
    </row>
    <row r="234" spans="1:14" s="10" customFormat="1" ht="54.35" x14ac:dyDescent="0.2">
      <c r="A234" s="16"/>
      <c r="B234" s="73" t="s">
        <v>176</v>
      </c>
      <c r="C234" s="63" t="s">
        <v>114</v>
      </c>
      <c r="D234" s="33">
        <f t="shared" si="88"/>
        <v>97921.127000000008</v>
      </c>
      <c r="E234" s="33">
        <f>SUM(E235:E238)</f>
        <v>0</v>
      </c>
      <c r="F234" s="92">
        <f>SUM(F235:F238)</f>
        <v>32608.127</v>
      </c>
      <c r="G234" s="33">
        <f t="shared" ref="G234:L234" si="89">SUM(G235:G238)</f>
        <v>32955</v>
      </c>
      <c r="H234" s="33">
        <f t="shared" si="89"/>
        <v>32358</v>
      </c>
      <c r="I234" s="33">
        <f t="shared" si="89"/>
        <v>0</v>
      </c>
      <c r="J234" s="33">
        <f t="shared" si="89"/>
        <v>0</v>
      </c>
      <c r="K234" s="33">
        <f t="shared" si="89"/>
        <v>0</v>
      </c>
      <c r="L234" s="33">
        <f t="shared" si="89"/>
        <v>0</v>
      </c>
      <c r="M234" s="34"/>
      <c r="N234" s="5"/>
    </row>
    <row r="235" spans="1:14" s="10" customFormat="1" ht="15.65" x14ac:dyDescent="0.2">
      <c r="A235" s="16"/>
      <c r="B235" s="73" t="s">
        <v>11</v>
      </c>
      <c r="C235" s="59"/>
      <c r="D235" s="29">
        <f t="shared" si="88"/>
        <v>0</v>
      </c>
      <c r="E235" s="29">
        <v>0</v>
      </c>
      <c r="F235" s="91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34"/>
      <c r="N235" s="5"/>
    </row>
    <row r="236" spans="1:14" s="10" customFormat="1" ht="15.65" x14ac:dyDescent="0.2">
      <c r="A236" s="16"/>
      <c r="B236" s="73" t="s">
        <v>12</v>
      </c>
      <c r="C236" s="59"/>
      <c r="D236" s="29">
        <f t="shared" si="88"/>
        <v>0</v>
      </c>
      <c r="E236" s="29">
        <v>0</v>
      </c>
      <c r="F236" s="91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34"/>
      <c r="N236" s="5"/>
    </row>
    <row r="237" spans="1:14" s="10" customFormat="1" ht="15.65" x14ac:dyDescent="0.2">
      <c r="A237" s="16"/>
      <c r="B237" s="73" t="s">
        <v>13</v>
      </c>
      <c r="C237" s="59"/>
      <c r="D237" s="29">
        <f t="shared" si="88"/>
        <v>97921.127000000008</v>
      </c>
      <c r="E237" s="29">
        <v>0</v>
      </c>
      <c r="F237" s="79">
        <v>32608.127</v>
      </c>
      <c r="G237" s="79">
        <f>32358+597</f>
        <v>32955</v>
      </c>
      <c r="H237" s="79">
        <v>32358</v>
      </c>
      <c r="I237" s="29">
        <v>0</v>
      </c>
      <c r="J237" s="29">
        <v>0</v>
      </c>
      <c r="K237" s="29">
        <v>0</v>
      </c>
      <c r="L237" s="29">
        <v>0</v>
      </c>
      <c r="M237" s="34"/>
      <c r="N237" s="5"/>
    </row>
    <row r="238" spans="1:14" s="10" customFormat="1" ht="15.65" x14ac:dyDescent="0.2">
      <c r="A238" s="16"/>
      <c r="B238" s="73" t="s">
        <v>33</v>
      </c>
      <c r="C238" s="59"/>
      <c r="D238" s="29">
        <f t="shared" si="88"/>
        <v>0</v>
      </c>
      <c r="E238" s="29">
        <v>0</v>
      </c>
      <c r="F238" s="91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34"/>
      <c r="N238" s="5"/>
    </row>
    <row r="239" spans="1:14" s="10" customFormat="1" ht="54.35" x14ac:dyDescent="0.2">
      <c r="A239" s="16"/>
      <c r="B239" s="55" t="s">
        <v>164</v>
      </c>
      <c r="C239" s="76" t="s">
        <v>163</v>
      </c>
      <c r="D239" s="33">
        <f t="shared" si="88"/>
        <v>794.92000000000007</v>
      </c>
      <c r="E239" s="29">
        <v>0</v>
      </c>
      <c r="F239" s="92">
        <f t="shared" ref="F239:L239" si="90">SUM(F240:F243)</f>
        <v>386</v>
      </c>
      <c r="G239" s="7">
        <f t="shared" si="90"/>
        <v>408.92</v>
      </c>
      <c r="H239" s="7">
        <f t="shared" si="90"/>
        <v>0</v>
      </c>
      <c r="I239" s="7">
        <f t="shared" si="90"/>
        <v>0</v>
      </c>
      <c r="J239" s="7">
        <f t="shared" si="90"/>
        <v>0</v>
      </c>
      <c r="K239" s="7">
        <f t="shared" si="90"/>
        <v>0</v>
      </c>
      <c r="L239" s="7">
        <f t="shared" si="90"/>
        <v>0</v>
      </c>
      <c r="M239" s="34" t="s">
        <v>67</v>
      </c>
      <c r="N239" s="5"/>
    </row>
    <row r="240" spans="1:14" s="10" customFormat="1" ht="15.65" x14ac:dyDescent="0.2">
      <c r="A240" s="16"/>
      <c r="B240" s="4" t="s">
        <v>11</v>
      </c>
      <c r="C240" s="59"/>
      <c r="D240" s="29">
        <f>SUM(E240:L240)</f>
        <v>0</v>
      </c>
      <c r="E240" s="29">
        <v>0</v>
      </c>
      <c r="F240" s="91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34"/>
      <c r="N240" s="5"/>
    </row>
    <row r="241" spans="1:14" s="10" customFormat="1" ht="15.65" x14ac:dyDescent="0.2">
      <c r="A241" s="16"/>
      <c r="B241" s="4" t="s">
        <v>12</v>
      </c>
      <c r="C241" s="59"/>
      <c r="D241" s="29">
        <f>SUM(E241:L241)</f>
        <v>193</v>
      </c>
      <c r="E241" s="29">
        <v>0</v>
      </c>
      <c r="F241" s="79">
        <v>193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34"/>
      <c r="N241" s="5"/>
    </row>
    <row r="242" spans="1:14" s="10" customFormat="1" ht="15.65" x14ac:dyDescent="0.2">
      <c r="A242" s="16"/>
      <c r="B242" s="4" t="s">
        <v>13</v>
      </c>
      <c r="C242" s="59"/>
      <c r="D242" s="29">
        <f t="shared" ref="D242" si="91">SUM(E242:L242)</f>
        <v>601.92000000000007</v>
      </c>
      <c r="E242" s="29">
        <v>0</v>
      </c>
      <c r="F242" s="79">
        <v>193</v>
      </c>
      <c r="G242" s="79">
        <f>82+113.87+133.05+80</f>
        <v>408.92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34"/>
      <c r="N242" s="5"/>
    </row>
    <row r="243" spans="1:14" s="10" customFormat="1" ht="15.65" x14ac:dyDescent="0.2">
      <c r="A243" s="16"/>
      <c r="B243" s="4" t="s">
        <v>14</v>
      </c>
      <c r="C243" s="59"/>
      <c r="D243" s="29">
        <f>SUM(E243:L243)</f>
        <v>0</v>
      </c>
      <c r="E243" s="29">
        <v>0</v>
      </c>
      <c r="F243" s="91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34"/>
      <c r="N243" s="5"/>
    </row>
    <row r="244" spans="1:14" s="10" customFormat="1" ht="15.65" x14ac:dyDescent="0.25">
      <c r="A244" s="16"/>
      <c r="B244" s="4"/>
      <c r="C244" s="118" t="s">
        <v>128</v>
      </c>
      <c r="D244" s="119"/>
      <c r="E244" s="119"/>
      <c r="F244" s="119"/>
      <c r="G244" s="119"/>
      <c r="H244" s="119"/>
      <c r="I244" s="119"/>
      <c r="J244" s="119"/>
      <c r="K244" s="119"/>
      <c r="L244" s="119"/>
      <c r="M244" s="120"/>
      <c r="N244" s="5"/>
    </row>
    <row r="245" spans="1:14" s="10" customFormat="1" ht="173.25" customHeight="1" x14ac:dyDescent="0.2">
      <c r="A245" s="16" t="s">
        <v>157</v>
      </c>
      <c r="B245" s="55" t="s">
        <v>58</v>
      </c>
      <c r="C245" s="76" t="s">
        <v>101</v>
      </c>
      <c r="D245" s="29">
        <f t="shared" ref="D245:L245" si="92">SUM(D246:D249)</f>
        <v>5813.7380000000003</v>
      </c>
      <c r="E245" s="29">
        <f t="shared" si="92"/>
        <v>5813.7380000000003</v>
      </c>
      <c r="F245" s="91">
        <f t="shared" si="92"/>
        <v>0</v>
      </c>
      <c r="G245" s="29">
        <f t="shared" si="92"/>
        <v>0</v>
      </c>
      <c r="H245" s="29">
        <f t="shared" si="92"/>
        <v>0</v>
      </c>
      <c r="I245" s="29">
        <f t="shared" si="92"/>
        <v>0</v>
      </c>
      <c r="J245" s="29">
        <f t="shared" si="92"/>
        <v>0</v>
      </c>
      <c r="K245" s="29">
        <f t="shared" si="92"/>
        <v>0</v>
      </c>
      <c r="L245" s="29">
        <f t="shared" si="92"/>
        <v>0</v>
      </c>
      <c r="M245" s="34" t="s">
        <v>71</v>
      </c>
      <c r="N245" s="5"/>
    </row>
    <row r="246" spans="1:14" s="10" customFormat="1" ht="15.65" x14ac:dyDescent="0.2">
      <c r="A246" s="16"/>
      <c r="B246" s="4" t="s">
        <v>11</v>
      </c>
      <c r="C246" s="59"/>
      <c r="D246" s="29">
        <f>SUM(E246:L246)</f>
        <v>0</v>
      </c>
      <c r="E246" s="29">
        <v>0</v>
      </c>
      <c r="F246" s="91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34"/>
      <c r="N246" s="5"/>
    </row>
    <row r="247" spans="1:14" s="10" customFormat="1" ht="15.65" x14ac:dyDescent="0.2">
      <c r="A247" s="16"/>
      <c r="B247" s="4" t="s">
        <v>12</v>
      </c>
      <c r="C247" s="59"/>
      <c r="D247" s="29">
        <f>SUM(E247:L247)</f>
        <v>0</v>
      </c>
      <c r="E247" s="29">
        <v>0</v>
      </c>
      <c r="F247" s="91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34"/>
      <c r="N247" s="5"/>
    </row>
    <row r="248" spans="1:14" s="10" customFormat="1" ht="15.65" x14ac:dyDescent="0.2">
      <c r="A248" s="16"/>
      <c r="B248" s="4" t="s">
        <v>13</v>
      </c>
      <c r="C248" s="59"/>
      <c r="D248" s="29">
        <f>SUM(E248:L248)</f>
        <v>5813.7380000000003</v>
      </c>
      <c r="E248" s="29">
        <f>6016.8-203.062</f>
        <v>5813.7380000000003</v>
      </c>
      <c r="F248" s="91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34"/>
      <c r="N248" s="5"/>
    </row>
    <row r="249" spans="1:14" s="10" customFormat="1" ht="15.65" x14ac:dyDescent="0.2">
      <c r="A249" s="16"/>
      <c r="B249" s="4" t="s">
        <v>14</v>
      </c>
      <c r="C249" s="59"/>
      <c r="D249" s="29">
        <f>SUM(E249:L249)</f>
        <v>0</v>
      </c>
      <c r="E249" s="29">
        <v>0</v>
      </c>
      <c r="F249" s="91">
        <v>0</v>
      </c>
      <c r="G249" s="29">
        <v>0</v>
      </c>
      <c r="H249" s="29">
        <v>0</v>
      </c>
      <c r="I249" s="29">
        <v>0</v>
      </c>
      <c r="J249" s="29">
        <v>0</v>
      </c>
      <c r="K249" s="29">
        <v>0</v>
      </c>
      <c r="L249" s="29">
        <v>0</v>
      </c>
      <c r="M249" s="34"/>
      <c r="N249" s="5"/>
    </row>
    <row r="250" spans="1:14" s="10" customFormat="1" ht="149.44999999999999" x14ac:dyDescent="0.25">
      <c r="A250" s="16" t="s">
        <v>162</v>
      </c>
      <c r="B250" s="74" t="s">
        <v>50</v>
      </c>
      <c r="C250" s="85" t="s">
        <v>101</v>
      </c>
      <c r="D250" s="29">
        <f t="shared" ref="D250:L250" si="93">SUM(D251:D254)</f>
        <v>626.6</v>
      </c>
      <c r="E250" s="29">
        <f t="shared" si="93"/>
        <v>0</v>
      </c>
      <c r="F250" s="91">
        <f t="shared" si="93"/>
        <v>626.6</v>
      </c>
      <c r="G250" s="29">
        <f t="shared" si="93"/>
        <v>0</v>
      </c>
      <c r="H250" s="29">
        <f t="shared" si="93"/>
        <v>0</v>
      </c>
      <c r="I250" s="29">
        <f t="shared" si="93"/>
        <v>0</v>
      </c>
      <c r="J250" s="29">
        <f t="shared" si="93"/>
        <v>0</v>
      </c>
      <c r="K250" s="29">
        <f t="shared" si="93"/>
        <v>0</v>
      </c>
      <c r="L250" s="29">
        <f t="shared" si="93"/>
        <v>0</v>
      </c>
      <c r="M250" s="86"/>
      <c r="N250" s="5"/>
    </row>
    <row r="251" spans="1:14" s="10" customFormat="1" ht="15.65" x14ac:dyDescent="0.2">
      <c r="A251" s="16"/>
      <c r="B251" s="4" t="s">
        <v>11</v>
      </c>
      <c r="C251" s="86"/>
      <c r="D251" s="29">
        <f>SUM(E251:L251)</f>
        <v>0</v>
      </c>
      <c r="E251" s="29">
        <v>0</v>
      </c>
      <c r="F251" s="91">
        <v>0</v>
      </c>
      <c r="G251" s="29">
        <v>0</v>
      </c>
      <c r="H251" s="29">
        <v>0</v>
      </c>
      <c r="I251" s="29">
        <v>0</v>
      </c>
      <c r="J251" s="29">
        <v>0</v>
      </c>
      <c r="K251" s="29">
        <v>0</v>
      </c>
      <c r="L251" s="29">
        <v>0</v>
      </c>
      <c r="M251" s="86"/>
      <c r="N251" s="5"/>
    </row>
    <row r="252" spans="1:14" s="10" customFormat="1" ht="15.65" x14ac:dyDescent="0.2">
      <c r="A252" s="16"/>
      <c r="B252" s="4" t="s">
        <v>12</v>
      </c>
      <c r="C252" s="86"/>
      <c r="D252" s="29">
        <f>SUM(E252:L252)</f>
        <v>0</v>
      </c>
      <c r="E252" s="29">
        <v>0</v>
      </c>
      <c r="F252" s="91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86"/>
      <c r="N252" s="5"/>
    </row>
    <row r="253" spans="1:14" s="10" customFormat="1" ht="15.65" x14ac:dyDescent="0.2">
      <c r="A253" s="16"/>
      <c r="B253" s="4" t="s">
        <v>13</v>
      </c>
      <c r="C253" s="86"/>
      <c r="D253" s="29">
        <f>SUM(E253:L253)</f>
        <v>626.6</v>
      </c>
      <c r="E253" s="29">
        <v>0</v>
      </c>
      <c r="F253" s="79">
        <f>230+396.6</f>
        <v>626.6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86"/>
      <c r="N253" s="5"/>
    </row>
    <row r="254" spans="1:14" s="10" customFormat="1" ht="15.65" x14ac:dyDescent="0.2">
      <c r="A254" s="16"/>
      <c r="B254" s="4" t="s">
        <v>14</v>
      </c>
      <c r="C254" s="86"/>
      <c r="D254" s="29">
        <f>SUM(E254:L254)</f>
        <v>0</v>
      </c>
      <c r="E254" s="29">
        <v>0</v>
      </c>
      <c r="F254" s="91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86"/>
      <c r="N254" s="5"/>
    </row>
    <row r="255" spans="1:14" s="10" customFormat="1" ht="93.75" x14ac:dyDescent="0.2">
      <c r="A255" s="36" t="s">
        <v>59</v>
      </c>
      <c r="B255" s="37" t="s">
        <v>169</v>
      </c>
      <c r="C255" s="38"/>
      <c r="D255" s="39">
        <f>SUM(D256:D259)</f>
        <v>5408.6813099999999</v>
      </c>
      <c r="E255" s="39">
        <f t="shared" ref="E255:L255" si="94">SUM(E256:E259)</f>
        <v>516.93200000000002</v>
      </c>
      <c r="F255" s="90">
        <f t="shared" si="94"/>
        <v>669.57999999999993</v>
      </c>
      <c r="G255" s="39">
        <f t="shared" si="94"/>
        <v>679.58799999999997</v>
      </c>
      <c r="H255" s="39">
        <f t="shared" si="94"/>
        <v>679.58799999999997</v>
      </c>
      <c r="I255" s="39">
        <f t="shared" si="94"/>
        <v>679.58799999999997</v>
      </c>
      <c r="J255" s="39">
        <f t="shared" si="94"/>
        <v>727.80177000000003</v>
      </c>
      <c r="K255" s="39">
        <f t="shared" si="94"/>
        <v>727.80177000000003</v>
      </c>
      <c r="L255" s="39">
        <f t="shared" si="94"/>
        <v>727.80177000000003</v>
      </c>
      <c r="M255" s="40"/>
      <c r="N255" s="5"/>
    </row>
    <row r="256" spans="1:14" s="10" customFormat="1" ht="15.65" x14ac:dyDescent="0.2">
      <c r="A256" s="16"/>
      <c r="B256" s="4" t="s">
        <v>11</v>
      </c>
      <c r="C256" s="59"/>
      <c r="D256" s="29">
        <f>SUM(D261+D266+D271)</f>
        <v>0</v>
      </c>
      <c r="E256" s="29">
        <f t="shared" ref="E256:L258" si="95">SUM(E261+E266+E271)</f>
        <v>0</v>
      </c>
      <c r="F256" s="91">
        <f t="shared" si="95"/>
        <v>0</v>
      </c>
      <c r="G256" s="29">
        <f t="shared" si="95"/>
        <v>0</v>
      </c>
      <c r="H256" s="29">
        <f t="shared" si="95"/>
        <v>0</v>
      </c>
      <c r="I256" s="29">
        <f t="shared" si="95"/>
        <v>0</v>
      </c>
      <c r="J256" s="29">
        <f t="shared" si="95"/>
        <v>0</v>
      </c>
      <c r="K256" s="29">
        <f t="shared" si="95"/>
        <v>0</v>
      </c>
      <c r="L256" s="29">
        <f t="shared" si="95"/>
        <v>0</v>
      </c>
      <c r="M256" s="34"/>
      <c r="N256" s="5"/>
    </row>
    <row r="257" spans="1:14" s="10" customFormat="1" ht="15.65" x14ac:dyDescent="0.2">
      <c r="A257" s="16"/>
      <c r="B257" s="4" t="s">
        <v>12</v>
      </c>
      <c r="C257" s="59"/>
      <c r="D257" s="29">
        <f>SUM(D262+D267+D272)</f>
        <v>0</v>
      </c>
      <c r="E257" s="29">
        <f t="shared" si="95"/>
        <v>0</v>
      </c>
      <c r="F257" s="91">
        <f t="shared" si="95"/>
        <v>0</v>
      </c>
      <c r="G257" s="29">
        <f t="shared" si="95"/>
        <v>0</v>
      </c>
      <c r="H257" s="29">
        <f t="shared" si="95"/>
        <v>0</v>
      </c>
      <c r="I257" s="29">
        <f t="shared" si="95"/>
        <v>0</v>
      </c>
      <c r="J257" s="29">
        <f t="shared" si="95"/>
        <v>0</v>
      </c>
      <c r="K257" s="29">
        <f t="shared" si="95"/>
        <v>0</v>
      </c>
      <c r="L257" s="29">
        <f t="shared" si="95"/>
        <v>0</v>
      </c>
      <c r="M257" s="34"/>
      <c r="N257" s="5"/>
    </row>
    <row r="258" spans="1:14" s="10" customFormat="1" ht="15.65" x14ac:dyDescent="0.2">
      <c r="A258" s="16"/>
      <c r="B258" s="4" t="s">
        <v>13</v>
      </c>
      <c r="C258" s="59"/>
      <c r="D258" s="29">
        <f>SUM(D263+D268+D273)</f>
        <v>5408.6813099999999</v>
      </c>
      <c r="E258" s="29">
        <f t="shared" si="95"/>
        <v>516.93200000000002</v>
      </c>
      <c r="F258" s="91">
        <f t="shared" si="95"/>
        <v>669.57999999999993</v>
      </c>
      <c r="G258" s="29">
        <f t="shared" si="95"/>
        <v>679.58799999999997</v>
      </c>
      <c r="H258" s="29">
        <f t="shared" si="95"/>
        <v>679.58799999999997</v>
      </c>
      <c r="I258" s="29">
        <f t="shared" si="95"/>
        <v>679.58799999999997</v>
      </c>
      <c r="J258" s="29">
        <f t="shared" si="95"/>
        <v>727.80177000000003</v>
      </c>
      <c r="K258" s="29">
        <f t="shared" si="95"/>
        <v>727.80177000000003</v>
      </c>
      <c r="L258" s="29">
        <f t="shared" si="95"/>
        <v>727.80177000000003</v>
      </c>
      <c r="M258" s="34"/>
      <c r="N258" s="5"/>
    </row>
    <row r="259" spans="1:14" s="10" customFormat="1" ht="15.65" x14ac:dyDescent="0.2">
      <c r="A259" s="16"/>
      <c r="B259" s="4" t="s">
        <v>14</v>
      </c>
      <c r="C259" s="59"/>
      <c r="D259" s="29">
        <f t="shared" ref="D259:L259" si="96">SUM(D264+D269+D274)</f>
        <v>0</v>
      </c>
      <c r="E259" s="29">
        <f t="shared" si="96"/>
        <v>0</v>
      </c>
      <c r="F259" s="91">
        <f t="shared" si="96"/>
        <v>0</v>
      </c>
      <c r="G259" s="29">
        <f t="shared" si="96"/>
        <v>0</v>
      </c>
      <c r="H259" s="29">
        <f t="shared" si="96"/>
        <v>0</v>
      </c>
      <c r="I259" s="29">
        <f t="shared" si="96"/>
        <v>0</v>
      </c>
      <c r="J259" s="29">
        <f t="shared" si="96"/>
        <v>0</v>
      </c>
      <c r="K259" s="29">
        <f t="shared" si="96"/>
        <v>0</v>
      </c>
      <c r="L259" s="29">
        <f t="shared" si="96"/>
        <v>0</v>
      </c>
      <c r="M259" s="34"/>
      <c r="N259" s="5"/>
    </row>
    <row r="260" spans="1:14" s="10" customFormat="1" ht="46.9" x14ac:dyDescent="0.2">
      <c r="A260" s="16" t="s">
        <v>60</v>
      </c>
      <c r="B260" s="17" t="s">
        <v>23</v>
      </c>
      <c r="C260" s="59"/>
      <c r="D260" s="29">
        <f>SUM(D261+D262+D263+D264)</f>
        <v>0</v>
      </c>
      <c r="E260" s="29">
        <f t="shared" ref="E260:L260" si="97">SUM(E261+E262+E263+E264)</f>
        <v>0</v>
      </c>
      <c r="F260" s="91">
        <f t="shared" si="97"/>
        <v>0</v>
      </c>
      <c r="G260" s="29">
        <f t="shared" si="97"/>
        <v>0</v>
      </c>
      <c r="H260" s="29">
        <f t="shared" si="97"/>
        <v>0</v>
      </c>
      <c r="I260" s="29">
        <f t="shared" si="97"/>
        <v>0</v>
      </c>
      <c r="J260" s="29">
        <f t="shared" si="97"/>
        <v>0</v>
      </c>
      <c r="K260" s="29">
        <f t="shared" si="97"/>
        <v>0</v>
      </c>
      <c r="L260" s="29">
        <f t="shared" si="97"/>
        <v>0</v>
      </c>
      <c r="M260" s="34"/>
      <c r="N260" s="5"/>
    </row>
    <row r="261" spans="1:14" s="10" customFormat="1" ht="15.65" x14ac:dyDescent="0.2">
      <c r="A261" s="16"/>
      <c r="B261" s="4" t="s">
        <v>11</v>
      </c>
      <c r="C261" s="59"/>
      <c r="D261" s="29">
        <f>SUM(E261:L261)</f>
        <v>0</v>
      </c>
      <c r="E261" s="29">
        <v>0</v>
      </c>
      <c r="F261" s="91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34"/>
      <c r="N261" s="5"/>
    </row>
    <row r="262" spans="1:14" s="10" customFormat="1" ht="15.65" x14ac:dyDescent="0.2">
      <c r="A262" s="16"/>
      <c r="B262" s="4" t="s">
        <v>12</v>
      </c>
      <c r="C262" s="59"/>
      <c r="D262" s="29">
        <f>SUM(E262:L262)</f>
        <v>0</v>
      </c>
      <c r="E262" s="29">
        <v>0</v>
      </c>
      <c r="F262" s="91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34"/>
      <c r="N262" s="5"/>
    </row>
    <row r="263" spans="1:14" s="10" customFormat="1" ht="15.65" x14ac:dyDescent="0.2">
      <c r="A263" s="16"/>
      <c r="B263" s="4" t="s">
        <v>13</v>
      </c>
      <c r="C263" s="59"/>
      <c r="D263" s="29">
        <f>SUM(E263:L263)</f>
        <v>0</v>
      </c>
      <c r="E263" s="29">
        <v>0</v>
      </c>
      <c r="F263" s="91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34"/>
      <c r="N263" s="5"/>
    </row>
    <row r="264" spans="1:14" s="10" customFormat="1" ht="15.65" x14ac:dyDescent="0.2">
      <c r="A264" s="16"/>
      <c r="B264" s="4" t="s">
        <v>14</v>
      </c>
      <c r="C264" s="59"/>
      <c r="D264" s="29">
        <v>0</v>
      </c>
      <c r="E264" s="29">
        <v>0</v>
      </c>
      <c r="F264" s="91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34"/>
      <c r="N264" s="5"/>
    </row>
    <row r="265" spans="1:14" s="10" customFormat="1" ht="62.5" x14ac:dyDescent="0.2">
      <c r="A265" s="16" t="s">
        <v>61</v>
      </c>
      <c r="B265" s="17" t="s">
        <v>25</v>
      </c>
      <c r="C265" s="59"/>
      <c r="D265" s="29">
        <f>SUM(D266+D267+D268+D269)</f>
        <v>0</v>
      </c>
      <c r="E265" s="29">
        <f>SUM(E266+E267+E268+E269)</f>
        <v>0</v>
      </c>
      <c r="F265" s="91">
        <f t="shared" ref="F265:L265" si="98">SUM(F266+F267+F268+F269)</f>
        <v>0</v>
      </c>
      <c r="G265" s="29">
        <f t="shared" si="98"/>
        <v>0</v>
      </c>
      <c r="H265" s="29">
        <f t="shared" si="98"/>
        <v>0</v>
      </c>
      <c r="I265" s="29">
        <f t="shared" si="98"/>
        <v>0</v>
      </c>
      <c r="J265" s="29">
        <f t="shared" si="98"/>
        <v>0</v>
      </c>
      <c r="K265" s="29">
        <f t="shared" si="98"/>
        <v>0</v>
      </c>
      <c r="L265" s="29">
        <f t="shared" si="98"/>
        <v>0</v>
      </c>
      <c r="M265" s="34"/>
      <c r="N265" s="5"/>
    </row>
    <row r="266" spans="1:14" s="10" customFormat="1" ht="15.65" x14ac:dyDescent="0.2">
      <c r="A266" s="16"/>
      <c r="B266" s="4" t="s">
        <v>11</v>
      </c>
      <c r="C266" s="59"/>
      <c r="D266" s="29">
        <f>SUM(E266:L266)</f>
        <v>0</v>
      </c>
      <c r="E266" s="29">
        <v>0</v>
      </c>
      <c r="F266" s="91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34"/>
      <c r="N266" s="5"/>
    </row>
    <row r="267" spans="1:14" s="10" customFormat="1" ht="15.65" x14ac:dyDescent="0.2">
      <c r="A267" s="16"/>
      <c r="B267" s="4" t="s">
        <v>12</v>
      </c>
      <c r="C267" s="59"/>
      <c r="D267" s="29">
        <f>SUM(E267:L267)</f>
        <v>0</v>
      </c>
      <c r="E267" s="29">
        <v>0</v>
      </c>
      <c r="F267" s="91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34"/>
      <c r="N267" s="5"/>
    </row>
    <row r="268" spans="1:14" s="10" customFormat="1" ht="15.65" x14ac:dyDescent="0.2">
      <c r="A268" s="16"/>
      <c r="B268" s="4" t="s">
        <v>13</v>
      </c>
      <c r="C268" s="59"/>
      <c r="D268" s="29">
        <f>SUM(E268:L268)</f>
        <v>0</v>
      </c>
      <c r="E268" s="29">
        <v>0</v>
      </c>
      <c r="F268" s="91">
        <v>0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34"/>
      <c r="N268" s="5"/>
    </row>
    <row r="269" spans="1:14" s="10" customFormat="1" ht="15.65" x14ac:dyDescent="0.2">
      <c r="A269" s="16"/>
      <c r="B269" s="4" t="s">
        <v>14</v>
      </c>
      <c r="C269" s="59"/>
      <c r="D269" s="29">
        <f>SUM(E269:L269)</f>
        <v>0</v>
      </c>
      <c r="E269" s="29">
        <v>0</v>
      </c>
      <c r="F269" s="91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34"/>
      <c r="N269" s="5"/>
    </row>
    <row r="270" spans="1:14" s="10" customFormat="1" ht="31.25" x14ac:dyDescent="0.2">
      <c r="A270" s="16" t="s">
        <v>62</v>
      </c>
      <c r="B270" s="17" t="s">
        <v>63</v>
      </c>
      <c r="C270" s="59"/>
      <c r="D270" s="29">
        <f t="shared" ref="D270:L270" si="99">SUM(D271+D272+D273+D274)</f>
        <v>5408.6813099999999</v>
      </c>
      <c r="E270" s="29">
        <f t="shared" si="99"/>
        <v>516.93200000000002</v>
      </c>
      <c r="F270" s="91">
        <f t="shared" si="99"/>
        <v>669.57999999999993</v>
      </c>
      <c r="G270" s="29">
        <f t="shared" si="99"/>
        <v>679.58799999999997</v>
      </c>
      <c r="H270" s="29">
        <f t="shared" si="99"/>
        <v>679.58799999999997</v>
      </c>
      <c r="I270" s="29">
        <f t="shared" si="99"/>
        <v>679.58799999999997</v>
      </c>
      <c r="J270" s="29">
        <f t="shared" si="99"/>
        <v>727.80177000000003</v>
      </c>
      <c r="K270" s="29">
        <f t="shared" si="99"/>
        <v>727.80177000000003</v>
      </c>
      <c r="L270" s="29">
        <f t="shared" si="99"/>
        <v>727.80177000000003</v>
      </c>
      <c r="M270" s="34"/>
      <c r="N270" s="5"/>
    </row>
    <row r="271" spans="1:14" s="10" customFormat="1" ht="15.65" x14ac:dyDescent="0.2">
      <c r="A271" s="16"/>
      <c r="B271" s="4" t="s">
        <v>11</v>
      </c>
      <c r="C271" s="59"/>
      <c r="D271" s="29">
        <f t="shared" ref="D271:L271" si="100">SUM(D278+D284+D290)</f>
        <v>0</v>
      </c>
      <c r="E271" s="29">
        <f t="shared" si="100"/>
        <v>0</v>
      </c>
      <c r="F271" s="91">
        <f>SUM(F278+F284+F290)</f>
        <v>0</v>
      </c>
      <c r="G271" s="29">
        <f t="shared" si="100"/>
        <v>0</v>
      </c>
      <c r="H271" s="29">
        <f t="shared" si="100"/>
        <v>0</v>
      </c>
      <c r="I271" s="29">
        <f t="shared" si="100"/>
        <v>0</v>
      </c>
      <c r="J271" s="29">
        <f t="shared" si="100"/>
        <v>0</v>
      </c>
      <c r="K271" s="29">
        <f t="shared" si="100"/>
        <v>0</v>
      </c>
      <c r="L271" s="29">
        <f t="shared" si="100"/>
        <v>0</v>
      </c>
      <c r="M271" s="34"/>
      <c r="N271" s="5"/>
    </row>
    <row r="272" spans="1:14" s="10" customFormat="1" ht="15.65" x14ac:dyDescent="0.2">
      <c r="A272" s="16"/>
      <c r="B272" s="4" t="s">
        <v>12</v>
      </c>
      <c r="C272" s="59"/>
      <c r="D272" s="29">
        <f t="shared" ref="D272:L272" si="101">SUM(D279+D285+D291)</f>
        <v>0</v>
      </c>
      <c r="E272" s="29">
        <f t="shared" si="101"/>
        <v>0</v>
      </c>
      <c r="F272" s="91">
        <f t="shared" si="101"/>
        <v>0</v>
      </c>
      <c r="G272" s="29">
        <f t="shared" si="101"/>
        <v>0</v>
      </c>
      <c r="H272" s="29">
        <f t="shared" si="101"/>
        <v>0</v>
      </c>
      <c r="I272" s="29">
        <f t="shared" si="101"/>
        <v>0</v>
      </c>
      <c r="J272" s="29">
        <f t="shared" si="101"/>
        <v>0</v>
      </c>
      <c r="K272" s="29">
        <f t="shared" si="101"/>
        <v>0</v>
      </c>
      <c r="L272" s="29">
        <f t="shared" si="101"/>
        <v>0</v>
      </c>
      <c r="M272" s="34"/>
      <c r="N272" s="5"/>
    </row>
    <row r="273" spans="1:14" s="10" customFormat="1" ht="15.65" x14ac:dyDescent="0.2">
      <c r="A273" s="16"/>
      <c r="B273" s="4" t="s">
        <v>13</v>
      </c>
      <c r="C273" s="59"/>
      <c r="D273" s="29">
        <f>SUM(D280+D286+D292+D298)</f>
        <v>5408.6813099999999</v>
      </c>
      <c r="E273" s="29">
        <f>SUM(E280+E286+E292+E298)</f>
        <v>516.93200000000002</v>
      </c>
      <c r="F273" s="91">
        <f t="shared" ref="F273:L273" si="102">SUM(F280+F286+F292+F298)</f>
        <v>669.57999999999993</v>
      </c>
      <c r="G273" s="29">
        <f t="shared" si="102"/>
        <v>679.58799999999997</v>
      </c>
      <c r="H273" s="29">
        <f t="shared" si="102"/>
        <v>679.58799999999997</v>
      </c>
      <c r="I273" s="29">
        <f t="shared" si="102"/>
        <v>679.58799999999997</v>
      </c>
      <c r="J273" s="29">
        <f t="shared" si="102"/>
        <v>727.80177000000003</v>
      </c>
      <c r="K273" s="29">
        <f t="shared" si="102"/>
        <v>727.80177000000003</v>
      </c>
      <c r="L273" s="29">
        <f t="shared" si="102"/>
        <v>727.80177000000003</v>
      </c>
      <c r="M273" s="34"/>
      <c r="N273" s="5"/>
    </row>
    <row r="274" spans="1:14" s="10" customFormat="1" ht="15.65" x14ac:dyDescent="0.2">
      <c r="A274" s="16"/>
      <c r="B274" s="4" t="s">
        <v>14</v>
      </c>
      <c r="C274" s="59"/>
      <c r="D274" s="29">
        <f t="shared" ref="D274:L274" si="103">SUM(D281+D287+D293)</f>
        <v>0</v>
      </c>
      <c r="E274" s="29">
        <f t="shared" si="103"/>
        <v>0</v>
      </c>
      <c r="F274" s="91">
        <f t="shared" si="103"/>
        <v>0</v>
      </c>
      <c r="G274" s="29">
        <f t="shared" si="103"/>
        <v>0</v>
      </c>
      <c r="H274" s="29">
        <f t="shared" si="103"/>
        <v>0</v>
      </c>
      <c r="I274" s="29">
        <f t="shared" si="103"/>
        <v>0</v>
      </c>
      <c r="J274" s="29">
        <f t="shared" si="103"/>
        <v>0</v>
      </c>
      <c r="K274" s="29">
        <f t="shared" si="103"/>
        <v>0</v>
      </c>
      <c r="L274" s="29">
        <f t="shared" si="103"/>
        <v>0</v>
      </c>
      <c r="M274" s="34"/>
      <c r="N274" s="5"/>
    </row>
    <row r="275" spans="1:14" s="10" customFormat="1" ht="15.65" x14ac:dyDescent="0.2">
      <c r="A275" s="16"/>
      <c r="B275" s="19"/>
      <c r="C275" s="115" t="s">
        <v>135</v>
      </c>
      <c r="D275" s="116"/>
      <c r="E275" s="116"/>
      <c r="F275" s="116"/>
      <c r="G275" s="116"/>
      <c r="H275" s="116"/>
      <c r="I275" s="116"/>
      <c r="J275" s="116"/>
      <c r="K275" s="116"/>
      <c r="L275" s="116"/>
      <c r="M275" s="117"/>
      <c r="N275" s="5"/>
    </row>
    <row r="276" spans="1:14" s="10" customFormat="1" ht="15.65" x14ac:dyDescent="0.2">
      <c r="A276" s="16"/>
      <c r="B276" s="19"/>
      <c r="C276" s="115" t="s">
        <v>129</v>
      </c>
      <c r="D276" s="116"/>
      <c r="E276" s="116"/>
      <c r="F276" s="116"/>
      <c r="G276" s="116"/>
      <c r="H276" s="116"/>
      <c r="I276" s="116"/>
      <c r="J276" s="116"/>
      <c r="K276" s="116"/>
      <c r="L276" s="116"/>
      <c r="M276" s="117"/>
      <c r="N276" s="5"/>
    </row>
    <row r="277" spans="1:14" s="10" customFormat="1" ht="62.5" x14ac:dyDescent="0.2">
      <c r="A277" s="57" t="s">
        <v>64</v>
      </c>
      <c r="B277" s="55" t="s">
        <v>65</v>
      </c>
      <c r="C277" s="63" t="s">
        <v>66</v>
      </c>
      <c r="D277" s="29">
        <f t="shared" ref="D277:L277" si="104">SUM(D278+D279+D280+D281)</f>
        <v>0</v>
      </c>
      <c r="E277" s="29">
        <f t="shared" si="104"/>
        <v>0</v>
      </c>
      <c r="F277" s="91">
        <f t="shared" si="104"/>
        <v>0</v>
      </c>
      <c r="G277" s="29">
        <f t="shared" si="104"/>
        <v>0</v>
      </c>
      <c r="H277" s="29">
        <f t="shared" si="104"/>
        <v>0</v>
      </c>
      <c r="I277" s="29">
        <f t="shared" si="104"/>
        <v>0</v>
      </c>
      <c r="J277" s="29">
        <f t="shared" si="104"/>
        <v>0</v>
      </c>
      <c r="K277" s="29">
        <f t="shared" si="104"/>
        <v>0</v>
      </c>
      <c r="L277" s="29">
        <f t="shared" si="104"/>
        <v>0</v>
      </c>
      <c r="M277" s="34" t="s">
        <v>117</v>
      </c>
      <c r="N277" s="5"/>
    </row>
    <row r="278" spans="1:14" s="10" customFormat="1" ht="15.65" x14ac:dyDescent="0.2">
      <c r="A278" s="57"/>
      <c r="B278" s="64" t="s">
        <v>11</v>
      </c>
      <c r="C278" s="65"/>
      <c r="D278" s="29">
        <f>SUM(E278:L278)</f>
        <v>0</v>
      </c>
      <c r="E278" s="29">
        <v>0</v>
      </c>
      <c r="F278" s="91">
        <v>0</v>
      </c>
      <c r="G278" s="29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34"/>
      <c r="N278" s="5"/>
    </row>
    <row r="279" spans="1:14" s="10" customFormat="1" ht="15.65" x14ac:dyDescent="0.2">
      <c r="A279" s="57"/>
      <c r="B279" s="64" t="s">
        <v>12</v>
      </c>
      <c r="C279" s="59"/>
      <c r="D279" s="29">
        <f>SUM(E279:L279)</f>
        <v>0</v>
      </c>
      <c r="E279" s="29">
        <v>0</v>
      </c>
      <c r="F279" s="91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34"/>
      <c r="N279" s="5"/>
    </row>
    <row r="280" spans="1:14" s="10" customFormat="1" ht="15.65" x14ac:dyDescent="0.2">
      <c r="A280" s="57"/>
      <c r="B280" s="64" t="s">
        <v>13</v>
      </c>
      <c r="C280" s="59"/>
      <c r="D280" s="29">
        <f>SUM(E280:L280)</f>
        <v>0</v>
      </c>
      <c r="E280" s="29">
        <v>0</v>
      </c>
      <c r="F280" s="91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34"/>
      <c r="N280" s="5"/>
    </row>
    <row r="281" spans="1:14" s="10" customFormat="1" ht="15.65" x14ac:dyDescent="0.2">
      <c r="A281" s="57"/>
      <c r="B281" s="64" t="s">
        <v>14</v>
      </c>
      <c r="C281" s="59"/>
      <c r="D281" s="29">
        <f>SUM(E281:L281)</f>
        <v>0</v>
      </c>
      <c r="E281" s="29">
        <v>0</v>
      </c>
      <c r="F281" s="91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34"/>
      <c r="N281" s="5"/>
    </row>
    <row r="282" spans="1:14" s="10" customFormat="1" ht="15.65" x14ac:dyDescent="0.2">
      <c r="A282" s="16"/>
      <c r="B282" s="19"/>
      <c r="C282" s="115" t="s">
        <v>130</v>
      </c>
      <c r="D282" s="116"/>
      <c r="E282" s="116"/>
      <c r="F282" s="116"/>
      <c r="G282" s="116"/>
      <c r="H282" s="116"/>
      <c r="I282" s="116"/>
      <c r="J282" s="116"/>
      <c r="K282" s="116"/>
      <c r="L282" s="116"/>
      <c r="M282" s="117"/>
      <c r="N282" s="5"/>
    </row>
    <row r="283" spans="1:14" s="10" customFormat="1" ht="67.75" customHeight="1" x14ac:dyDescent="0.25">
      <c r="A283" s="16" t="s">
        <v>68</v>
      </c>
      <c r="B283" s="23" t="s">
        <v>69</v>
      </c>
      <c r="C283" s="63" t="s">
        <v>70</v>
      </c>
      <c r="D283" s="29">
        <f>SUM(D284:D287)</f>
        <v>1498.6813099999999</v>
      </c>
      <c r="E283" s="29">
        <f t="shared" ref="E283:L283" si="105">SUM(E284:E287)</f>
        <v>246.93199999999999</v>
      </c>
      <c r="F283" s="91">
        <f t="shared" si="105"/>
        <v>134.57999999999998</v>
      </c>
      <c r="G283" s="29">
        <f t="shared" si="105"/>
        <v>144.58800000000002</v>
      </c>
      <c r="H283" s="29">
        <f t="shared" si="105"/>
        <v>144.58800000000002</v>
      </c>
      <c r="I283" s="29">
        <f t="shared" si="105"/>
        <v>144.58800000000002</v>
      </c>
      <c r="J283" s="29">
        <f t="shared" si="105"/>
        <v>227.80177000000003</v>
      </c>
      <c r="K283" s="29">
        <f t="shared" si="105"/>
        <v>227.80177000000003</v>
      </c>
      <c r="L283" s="29">
        <f t="shared" si="105"/>
        <v>227.80177000000003</v>
      </c>
      <c r="M283" s="34" t="s">
        <v>118</v>
      </c>
      <c r="N283" s="5"/>
    </row>
    <row r="284" spans="1:14" s="10" customFormat="1" ht="15.65" x14ac:dyDescent="0.2">
      <c r="A284" s="16"/>
      <c r="B284" s="4" t="s">
        <v>11</v>
      </c>
      <c r="C284" s="59"/>
      <c r="D284" s="29">
        <f>SUM(E284:L284)</f>
        <v>0</v>
      </c>
      <c r="E284" s="29">
        <v>0</v>
      </c>
      <c r="F284" s="91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34"/>
      <c r="N284" s="5"/>
    </row>
    <row r="285" spans="1:14" s="10" customFormat="1" ht="15.65" x14ac:dyDescent="0.2">
      <c r="A285" s="16"/>
      <c r="B285" s="4" t="s">
        <v>12</v>
      </c>
      <c r="C285" s="59"/>
      <c r="D285" s="29">
        <f>SUM(E285:L285)</f>
        <v>0</v>
      </c>
      <c r="E285" s="29">
        <v>0</v>
      </c>
      <c r="F285" s="91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34"/>
      <c r="N285" s="5"/>
    </row>
    <row r="286" spans="1:14" s="10" customFormat="1" ht="15.65" x14ac:dyDescent="0.2">
      <c r="A286" s="16"/>
      <c r="B286" s="4" t="s">
        <v>13</v>
      </c>
      <c r="C286" s="59"/>
      <c r="D286" s="29">
        <f>SUM(E286:L286)</f>
        <v>1498.6813099999999</v>
      </c>
      <c r="E286" s="29">
        <v>246.93199999999999</v>
      </c>
      <c r="F286" s="91">
        <f>54.98+79.6</f>
        <v>134.57999999999998</v>
      </c>
      <c r="G286" s="29">
        <f>143.55+1.038</f>
        <v>144.58800000000002</v>
      </c>
      <c r="H286" s="29">
        <f>143.55+1.038</f>
        <v>144.58800000000002</v>
      </c>
      <c r="I286" s="29">
        <f>143.55+1.038</f>
        <v>144.58800000000002</v>
      </c>
      <c r="J286" s="29">
        <f>527.80177-300</f>
        <v>227.80177000000003</v>
      </c>
      <c r="K286" s="29">
        <f>527.80177-300</f>
        <v>227.80177000000003</v>
      </c>
      <c r="L286" s="29">
        <f>527.80177-300</f>
        <v>227.80177000000003</v>
      </c>
      <c r="M286" s="34"/>
      <c r="N286" s="5"/>
    </row>
    <row r="287" spans="1:14" s="10" customFormat="1" ht="15.65" x14ac:dyDescent="0.2">
      <c r="A287" s="16"/>
      <c r="B287" s="4" t="s">
        <v>14</v>
      </c>
      <c r="C287" s="59"/>
      <c r="D287" s="29">
        <f>SUM(E287:L287)</f>
        <v>0</v>
      </c>
      <c r="E287" s="29">
        <v>0</v>
      </c>
      <c r="F287" s="91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34"/>
      <c r="N287" s="5"/>
    </row>
    <row r="288" spans="1:14" s="10" customFormat="1" ht="15.65" x14ac:dyDescent="0.2">
      <c r="A288" s="16"/>
      <c r="B288" s="19"/>
      <c r="C288" s="115" t="s">
        <v>131</v>
      </c>
      <c r="D288" s="116"/>
      <c r="E288" s="116"/>
      <c r="F288" s="116"/>
      <c r="G288" s="116"/>
      <c r="H288" s="116"/>
      <c r="I288" s="116"/>
      <c r="J288" s="116"/>
      <c r="K288" s="116"/>
      <c r="L288" s="116"/>
      <c r="M288" s="117"/>
      <c r="N288" s="5"/>
    </row>
    <row r="289" spans="1:14" s="10" customFormat="1" ht="62.5" x14ac:dyDescent="0.2">
      <c r="A289" s="57" t="s">
        <v>72</v>
      </c>
      <c r="B289" s="60" t="s">
        <v>48</v>
      </c>
      <c r="C289" s="63" t="s">
        <v>70</v>
      </c>
      <c r="D289" s="29">
        <f>SUM(D290+D291+D292+D293)</f>
        <v>3310</v>
      </c>
      <c r="E289" s="29">
        <f>SUM(E290+E291+E292+E293)</f>
        <v>270</v>
      </c>
      <c r="F289" s="91">
        <f>SUM(F290+F291+F292+F293)</f>
        <v>535</v>
      </c>
      <c r="G289" s="29">
        <f t="shared" ref="G289:L289" si="106">SUM(G290+G291+G292+G293)</f>
        <v>535</v>
      </c>
      <c r="H289" s="29">
        <f t="shared" si="106"/>
        <v>535</v>
      </c>
      <c r="I289" s="29">
        <f t="shared" si="106"/>
        <v>535</v>
      </c>
      <c r="J289" s="29">
        <f t="shared" si="106"/>
        <v>300</v>
      </c>
      <c r="K289" s="29">
        <f t="shared" si="106"/>
        <v>300</v>
      </c>
      <c r="L289" s="29">
        <f t="shared" si="106"/>
        <v>300</v>
      </c>
      <c r="M289" s="34" t="s">
        <v>119</v>
      </c>
      <c r="N289" s="5"/>
    </row>
    <row r="290" spans="1:14" s="10" customFormat="1" ht="15.65" x14ac:dyDescent="0.2">
      <c r="A290" s="57"/>
      <c r="B290" s="50" t="s">
        <v>11</v>
      </c>
      <c r="C290" s="59"/>
      <c r="D290" s="29">
        <f>SUM(E290:L290)</f>
        <v>0</v>
      </c>
      <c r="E290" s="29">
        <v>0</v>
      </c>
      <c r="F290" s="91">
        <v>0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34"/>
      <c r="N290" s="5"/>
    </row>
    <row r="291" spans="1:14" s="10" customFormat="1" ht="15.65" x14ac:dyDescent="0.2">
      <c r="A291" s="57"/>
      <c r="B291" s="50" t="s">
        <v>12</v>
      </c>
      <c r="C291" s="59"/>
      <c r="D291" s="29">
        <f>SUM(E291:L291)</f>
        <v>0</v>
      </c>
      <c r="E291" s="29">
        <v>0</v>
      </c>
      <c r="F291" s="91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34"/>
      <c r="N291" s="5"/>
    </row>
    <row r="292" spans="1:14" s="10" customFormat="1" ht="15.65" x14ac:dyDescent="0.2">
      <c r="A292" s="57"/>
      <c r="B292" s="50" t="s">
        <v>13</v>
      </c>
      <c r="C292" s="59"/>
      <c r="D292" s="29">
        <f>SUM(E292:L292)</f>
        <v>3310</v>
      </c>
      <c r="E292" s="29">
        <v>270</v>
      </c>
      <c r="F292" s="91">
        <f>470+65</f>
        <v>535</v>
      </c>
      <c r="G292" s="29">
        <v>535</v>
      </c>
      <c r="H292" s="29">
        <v>535</v>
      </c>
      <c r="I292" s="29">
        <v>535</v>
      </c>
      <c r="J292" s="29">
        <v>300</v>
      </c>
      <c r="K292" s="29">
        <v>300</v>
      </c>
      <c r="L292" s="29">
        <v>300</v>
      </c>
      <c r="M292" s="34"/>
      <c r="N292" s="5"/>
    </row>
    <row r="293" spans="1:14" s="10" customFormat="1" ht="15.65" x14ac:dyDescent="0.2">
      <c r="A293" s="16"/>
      <c r="B293" s="4" t="s">
        <v>14</v>
      </c>
      <c r="C293" s="59"/>
      <c r="D293" s="29">
        <f>SUM(E293:L293)</f>
        <v>0</v>
      </c>
      <c r="E293" s="29">
        <v>0</v>
      </c>
      <c r="F293" s="91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34"/>
      <c r="N293" s="5"/>
    </row>
    <row r="294" spans="1:14" s="10" customFormat="1" ht="15.65" x14ac:dyDescent="0.2">
      <c r="A294" s="16"/>
      <c r="B294" s="19"/>
      <c r="C294" s="115" t="s">
        <v>137</v>
      </c>
      <c r="D294" s="116"/>
      <c r="E294" s="116"/>
      <c r="F294" s="116"/>
      <c r="G294" s="116"/>
      <c r="H294" s="116"/>
      <c r="I294" s="116"/>
      <c r="J294" s="116"/>
      <c r="K294" s="116"/>
      <c r="L294" s="116"/>
      <c r="M294" s="117"/>
      <c r="N294" s="5"/>
    </row>
    <row r="295" spans="1:14" s="10" customFormat="1" ht="109.4" x14ac:dyDescent="0.2">
      <c r="A295" s="57" t="s">
        <v>158</v>
      </c>
      <c r="B295" s="60" t="s">
        <v>139</v>
      </c>
      <c r="C295" s="63" t="s">
        <v>70</v>
      </c>
      <c r="D295" s="29">
        <f>SUM(D296+D297+D298+D299)</f>
        <v>600</v>
      </c>
      <c r="E295" s="29">
        <f>SUM(E296+E297+E298+E299)</f>
        <v>0</v>
      </c>
      <c r="F295" s="91">
        <f>SUM(F296+F297+F298+F299)</f>
        <v>0</v>
      </c>
      <c r="G295" s="29">
        <f t="shared" ref="G295:L295" si="107">SUM(G296+G297+G298+G299)</f>
        <v>0</v>
      </c>
      <c r="H295" s="29">
        <f t="shared" si="107"/>
        <v>0</v>
      </c>
      <c r="I295" s="29">
        <f t="shared" si="107"/>
        <v>0</v>
      </c>
      <c r="J295" s="29">
        <f t="shared" si="107"/>
        <v>200</v>
      </c>
      <c r="K295" s="29">
        <f t="shared" si="107"/>
        <v>200</v>
      </c>
      <c r="L295" s="29">
        <f t="shared" si="107"/>
        <v>200</v>
      </c>
      <c r="M295" s="34" t="s">
        <v>138</v>
      </c>
      <c r="N295" s="5"/>
    </row>
    <row r="296" spans="1:14" s="10" customFormat="1" ht="15.65" x14ac:dyDescent="0.2">
      <c r="A296" s="57"/>
      <c r="B296" s="50" t="s">
        <v>11</v>
      </c>
      <c r="C296" s="59"/>
      <c r="D296" s="29">
        <f>SUM(E296:L296)</f>
        <v>0</v>
      </c>
      <c r="E296" s="29">
        <v>0</v>
      </c>
      <c r="F296" s="91">
        <v>0</v>
      </c>
      <c r="G296" s="29">
        <v>0</v>
      </c>
      <c r="H296" s="29">
        <v>0</v>
      </c>
      <c r="I296" s="29">
        <v>0</v>
      </c>
      <c r="J296" s="29">
        <v>0</v>
      </c>
      <c r="K296" s="29">
        <v>0</v>
      </c>
      <c r="L296" s="29">
        <v>0</v>
      </c>
      <c r="M296" s="34"/>
      <c r="N296" s="5"/>
    </row>
    <row r="297" spans="1:14" s="10" customFormat="1" ht="15.65" x14ac:dyDescent="0.2">
      <c r="A297" s="57"/>
      <c r="B297" s="50" t="s">
        <v>12</v>
      </c>
      <c r="C297" s="59"/>
      <c r="D297" s="29">
        <f>SUM(E297:L297)</f>
        <v>0</v>
      </c>
      <c r="E297" s="29">
        <v>0</v>
      </c>
      <c r="F297" s="91">
        <v>0</v>
      </c>
      <c r="G297" s="29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34"/>
      <c r="N297" s="5"/>
    </row>
    <row r="298" spans="1:14" s="10" customFormat="1" ht="15.65" x14ac:dyDescent="0.2">
      <c r="A298" s="57"/>
      <c r="B298" s="50" t="s">
        <v>13</v>
      </c>
      <c r="C298" s="59"/>
      <c r="D298" s="29">
        <f>SUM(E298:L298)</f>
        <v>600</v>
      </c>
      <c r="E298" s="29">
        <v>0</v>
      </c>
      <c r="F298" s="91">
        <v>0</v>
      </c>
      <c r="G298" s="29">
        <v>0</v>
      </c>
      <c r="H298" s="29">
        <v>0</v>
      </c>
      <c r="I298" s="29">
        <v>0</v>
      </c>
      <c r="J298" s="29">
        <v>200</v>
      </c>
      <c r="K298" s="29">
        <v>200</v>
      </c>
      <c r="L298" s="29">
        <v>200</v>
      </c>
      <c r="M298" s="34"/>
      <c r="N298" s="5"/>
    </row>
    <row r="299" spans="1:14" s="10" customFormat="1" ht="15.65" x14ac:dyDescent="0.2">
      <c r="A299" s="16"/>
      <c r="B299" s="4" t="s">
        <v>14</v>
      </c>
      <c r="C299" s="59"/>
      <c r="D299" s="29">
        <f>SUM(E299:L299)</f>
        <v>0</v>
      </c>
      <c r="E299" s="29">
        <v>0</v>
      </c>
      <c r="F299" s="91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34"/>
      <c r="N299" s="5"/>
    </row>
    <row r="300" spans="1:14" s="10" customFormat="1" ht="93.75" x14ac:dyDescent="0.2">
      <c r="A300" s="41" t="s">
        <v>73</v>
      </c>
      <c r="B300" s="37" t="s">
        <v>170</v>
      </c>
      <c r="C300" s="38"/>
      <c r="D300" s="39">
        <f>SUM(D305+D310+D315)</f>
        <v>56447.5242</v>
      </c>
      <c r="E300" s="39">
        <f t="shared" ref="E300:L300" si="108">SUM(E305+E310+E315)</f>
        <v>7163.6</v>
      </c>
      <c r="F300" s="90">
        <f>SUM(F305+F310+F315)</f>
        <v>7759.2699999999995</v>
      </c>
      <c r="G300" s="39">
        <f t="shared" si="108"/>
        <v>7353</v>
      </c>
      <c r="H300" s="39">
        <f t="shared" si="108"/>
        <v>7353</v>
      </c>
      <c r="I300" s="39">
        <f t="shared" si="108"/>
        <v>7353</v>
      </c>
      <c r="J300" s="39">
        <f>SUM(J305+J310+J315)</f>
        <v>6488.5514000000003</v>
      </c>
      <c r="K300" s="39">
        <f t="shared" si="108"/>
        <v>6488.5514000000003</v>
      </c>
      <c r="L300" s="39">
        <f t="shared" si="108"/>
        <v>6488.5514000000003</v>
      </c>
      <c r="M300" s="40"/>
      <c r="N300" s="5"/>
    </row>
    <row r="301" spans="1:14" s="10" customFormat="1" ht="15.65" x14ac:dyDescent="0.2">
      <c r="A301" s="16"/>
      <c r="B301" s="4" t="s">
        <v>11</v>
      </c>
      <c r="C301" s="59"/>
      <c r="D301" s="29">
        <f>SUM(D306+D311+D316)</f>
        <v>0</v>
      </c>
      <c r="E301" s="29">
        <f t="shared" ref="E301:L301" si="109">SUM(E306+E311+E316)</f>
        <v>0</v>
      </c>
      <c r="F301" s="91">
        <f t="shared" si="109"/>
        <v>0</v>
      </c>
      <c r="G301" s="29">
        <f t="shared" si="109"/>
        <v>0</v>
      </c>
      <c r="H301" s="29">
        <f t="shared" si="109"/>
        <v>0</v>
      </c>
      <c r="I301" s="29">
        <f t="shared" si="109"/>
        <v>0</v>
      </c>
      <c r="J301" s="29">
        <f t="shared" si="109"/>
        <v>0</v>
      </c>
      <c r="K301" s="29">
        <f t="shared" si="109"/>
        <v>0</v>
      </c>
      <c r="L301" s="29">
        <f t="shared" si="109"/>
        <v>0</v>
      </c>
      <c r="M301" s="34"/>
      <c r="N301" s="5"/>
    </row>
    <row r="302" spans="1:14" s="10" customFormat="1" ht="15.65" x14ac:dyDescent="0.2">
      <c r="A302" s="16"/>
      <c r="B302" s="4" t="s">
        <v>12</v>
      </c>
      <c r="C302" s="59"/>
      <c r="D302" s="33">
        <f>SUM(D307+D312+D329)</f>
        <v>29394.550000000003</v>
      </c>
      <c r="E302" s="33">
        <f>SUM(E307+E312+E329)</f>
        <v>3849.45</v>
      </c>
      <c r="F302" s="92">
        <f>SUM(F307+F312+F329)</f>
        <v>4181.3999999999996</v>
      </c>
      <c r="G302" s="33">
        <f t="shared" ref="G302:L302" si="110">SUM(G307+G312+G329)</f>
        <v>3522.2000000000003</v>
      </c>
      <c r="H302" s="33">
        <f t="shared" si="110"/>
        <v>3663.2</v>
      </c>
      <c r="I302" s="33">
        <f t="shared" si="110"/>
        <v>3809.7</v>
      </c>
      <c r="J302" s="33">
        <f t="shared" si="110"/>
        <v>3456.2</v>
      </c>
      <c r="K302" s="33">
        <f t="shared" si="110"/>
        <v>3456.2</v>
      </c>
      <c r="L302" s="33">
        <f t="shared" si="110"/>
        <v>3456.2</v>
      </c>
      <c r="M302" s="34"/>
      <c r="N302" s="5"/>
    </row>
    <row r="303" spans="1:14" s="10" customFormat="1" ht="15.65" x14ac:dyDescent="0.2">
      <c r="A303" s="16"/>
      <c r="B303" s="4" t="s">
        <v>13</v>
      </c>
      <c r="C303" s="59"/>
      <c r="D303" s="33">
        <f>SUM(D308+D313+D330)</f>
        <v>27052.974199999997</v>
      </c>
      <c r="E303" s="33">
        <f>SUM(E308+E313+E330)</f>
        <v>3314.15</v>
      </c>
      <c r="F303" s="92">
        <f t="shared" ref="F303:L303" si="111">SUM(F308+F313+F330)</f>
        <v>3577.87</v>
      </c>
      <c r="G303" s="33">
        <f t="shared" si="111"/>
        <v>3830.8</v>
      </c>
      <c r="H303" s="33">
        <f t="shared" si="111"/>
        <v>3689.8</v>
      </c>
      <c r="I303" s="33">
        <f t="shared" si="111"/>
        <v>3543.3</v>
      </c>
      <c r="J303" s="33">
        <f t="shared" si="111"/>
        <v>3032.3514</v>
      </c>
      <c r="K303" s="33">
        <f t="shared" si="111"/>
        <v>3032.3514</v>
      </c>
      <c r="L303" s="33">
        <f t="shared" si="111"/>
        <v>3032.3514</v>
      </c>
      <c r="M303" s="34"/>
      <c r="N303" s="5"/>
    </row>
    <row r="304" spans="1:14" s="10" customFormat="1" ht="15.65" x14ac:dyDescent="0.2">
      <c r="A304" s="16"/>
      <c r="B304" s="4" t="s">
        <v>14</v>
      </c>
      <c r="C304" s="59"/>
      <c r="D304" s="29">
        <f>SUM(D309+D314+D319)</f>
        <v>0</v>
      </c>
      <c r="E304" s="29">
        <f t="shared" ref="E304:L304" si="112">SUM(E309+E314+E319)</f>
        <v>0</v>
      </c>
      <c r="F304" s="91">
        <f t="shared" si="112"/>
        <v>0</v>
      </c>
      <c r="G304" s="29">
        <f t="shared" si="112"/>
        <v>0</v>
      </c>
      <c r="H304" s="29">
        <f t="shared" si="112"/>
        <v>0</v>
      </c>
      <c r="I304" s="29">
        <f t="shared" si="112"/>
        <v>0</v>
      </c>
      <c r="J304" s="29">
        <f t="shared" si="112"/>
        <v>0</v>
      </c>
      <c r="K304" s="29">
        <f t="shared" si="112"/>
        <v>0</v>
      </c>
      <c r="L304" s="29">
        <f t="shared" si="112"/>
        <v>0</v>
      </c>
      <c r="M304" s="34"/>
      <c r="N304" s="5"/>
    </row>
    <row r="305" spans="1:14" s="10" customFormat="1" ht="46.9" x14ac:dyDescent="0.2">
      <c r="A305" s="16" t="s">
        <v>74</v>
      </c>
      <c r="B305" s="17" t="s">
        <v>23</v>
      </c>
      <c r="C305" s="59"/>
      <c r="D305" s="29">
        <f>SUM(D306+D307+D308+D309)</f>
        <v>0</v>
      </c>
      <c r="E305" s="29">
        <f t="shared" ref="E305:L305" si="113">SUM(E306+E307+E308+E309)</f>
        <v>0</v>
      </c>
      <c r="F305" s="91">
        <f t="shared" si="113"/>
        <v>0</v>
      </c>
      <c r="G305" s="29">
        <f t="shared" si="113"/>
        <v>0</v>
      </c>
      <c r="H305" s="29">
        <f t="shared" si="113"/>
        <v>0</v>
      </c>
      <c r="I305" s="29">
        <f t="shared" si="113"/>
        <v>0</v>
      </c>
      <c r="J305" s="29">
        <f t="shared" si="113"/>
        <v>0</v>
      </c>
      <c r="K305" s="29">
        <f t="shared" si="113"/>
        <v>0</v>
      </c>
      <c r="L305" s="29">
        <f t="shared" si="113"/>
        <v>0</v>
      </c>
      <c r="M305" s="34"/>
      <c r="N305" s="5"/>
    </row>
    <row r="306" spans="1:14" s="10" customFormat="1" ht="15.65" x14ac:dyDescent="0.2">
      <c r="A306" s="16"/>
      <c r="B306" s="4" t="s">
        <v>11</v>
      </c>
      <c r="C306" s="59"/>
      <c r="D306" s="29">
        <f>SUM(E306:L306)</f>
        <v>0</v>
      </c>
      <c r="E306" s="29">
        <v>0</v>
      </c>
      <c r="F306" s="91">
        <v>0</v>
      </c>
      <c r="G306" s="29">
        <v>0</v>
      </c>
      <c r="H306" s="29">
        <v>0</v>
      </c>
      <c r="I306" s="29">
        <v>0</v>
      </c>
      <c r="J306" s="29">
        <v>0</v>
      </c>
      <c r="K306" s="29">
        <v>0</v>
      </c>
      <c r="L306" s="29">
        <v>0</v>
      </c>
      <c r="M306" s="34"/>
      <c r="N306" s="5"/>
    </row>
    <row r="307" spans="1:14" s="10" customFormat="1" ht="15.65" x14ac:dyDescent="0.2">
      <c r="A307" s="16"/>
      <c r="B307" s="4" t="s">
        <v>12</v>
      </c>
      <c r="C307" s="59"/>
      <c r="D307" s="29">
        <f>SUM(E307:L307)</f>
        <v>0</v>
      </c>
      <c r="E307" s="29">
        <v>0</v>
      </c>
      <c r="F307" s="91">
        <v>0</v>
      </c>
      <c r="G307" s="29">
        <v>0</v>
      </c>
      <c r="H307" s="29">
        <v>0</v>
      </c>
      <c r="I307" s="29">
        <v>0</v>
      </c>
      <c r="J307" s="29">
        <v>0</v>
      </c>
      <c r="K307" s="29">
        <v>0</v>
      </c>
      <c r="L307" s="29">
        <v>0</v>
      </c>
      <c r="M307" s="34"/>
      <c r="N307" s="5"/>
    </row>
    <row r="308" spans="1:14" s="10" customFormat="1" ht="15.65" x14ac:dyDescent="0.2">
      <c r="A308" s="16"/>
      <c r="B308" s="4" t="s">
        <v>13</v>
      </c>
      <c r="C308" s="59"/>
      <c r="D308" s="29">
        <f>SUM(E308:L308)</f>
        <v>0</v>
      </c>
      <c r="E308" s="29">
        <v>0</v>
      </c>
      <c r="F308" s="91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34"/>
      <c r="N308" s="5"/>
    </row>
    <row r="309" spans="1:14" s="10" customFormat="1" ht="15.65" x14ac:dyDescent="0.2">
      <c r="A309" s="16"/>
      <c r="B309" s="4" t="s">
        <v>14</v>
      </c>
      <c r="C309" s="59"/>
      <c r="D309" s="29">
        <f>SUM(E309:L309)</f>
        <v>0</v>
      </c>
      <c r="E309" s="29">
        <v>0</v>
      </c>
      <c r="F309" s="91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34"/>
      <c r="N309" s="5"/>
    </row>
    <row r="310" spans="1:14" ht="62.5" x14ac:dyDescent="0.2">
      <c r="A310" s="16" t="s">
        <v>75</v>
      </c>
      <c r="B310" s="17" t="s">
        <v>25</v>
      </c>
      <c r="C310" s="59"/>
      <c r="D310" s="29">
        <f>SUM(D311+D312+D313+D314)</f>
        <v>0</v>
      </c>
      <c r="E310" s="29">
        <f>SUM(E311+E312+E313+E314)</f>
        <v>0</v>
      </c>
      <c r="F310" s="91">
        <f t="shared" ref="F310:L310" si="114">SUM(F311+F312+F313+F314)</f>
        <v>0</v>
      </c>
      <c r="G310" s="29">
        <f t="shared" si="114"/>
        <v>0</v>
      </c>
      <c r="H310" s="29">
        <f t="shared" si="114"/>
        <v>0</v>
      </c>
      <c r="I310" s="29">
        <f t="shared" si="114"/>
        <v>0</v>
      </c>
      <c r="J310" s="29">
        <f t="shared" si="114"/>
        <v>0</v>
      </c>
      <c r="K310" s="29">
        <f t="shared" si="114"/>
        <v>0</v>
      </c>
      <c r="L310" s="29">
        <f t="shared" si="114"/>
        <v>0</v>
      </c>
      <c r="M310" s="34"/>
      <c r="N310" s="5"/>
    </row>
    <row r="311" spans="1:14" ht="15.65" x14ac:dyDescent="0.2">
      <c r="A311" s="16"/>
      <c r="B311" s="4" t="s">
        <v>11</v>
      </c>
      <c r="C311" s="59"/>
      <c r="D311" s="29">
        <f>SUM(E311:L311)</f>
        <v>0</v>
      </c>
      <c r="E311" s="29">
        <v>0</v>
      </c>
      <c r="F311" s="91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34"/>
      <c r="N311" s="5"/>
    </row>
    <row r="312" spans="1:14" ht="15.65" x14ac:dyDescent="0.2">
      <c r="A312" s="16"/>
      <c r="B312" s="4" t="s">
        <v>12</v>
      </c>
      <c r="C312" s="59"/>
      <c r="D312" s="29">
        <f>SUM(E312:L312)</f>
        <v>0</v>
      </c>
      <c r="E312" s="29">
        <v>0</v>
      </c>
      <c r="F312" s="91">
        <v>0</v>
      </c>
      <c r="G312" s="29">
        <v>0</v>
      </c>
      <c r="H312" s="29">
        <v>0</v>
      </c>
      <c r="I312" s="29">
        <v>0</v>
      </c>
      <c r="J312" s="29">
        <v>0</v>
      </c>
      <c r="K312" s="29">
        <v>0</v>
      </c>
      <c r="L312" s="29">
        <v>0</v>
      </c>
      <c r="M312" s="34"/>
      <c r="N312" s="5"/>
    </row>
    <row r="313" spans="1:14" ht="15.65" x14ac:dyDescent="0.2">
      <c r="A313" s="16"/>
      <c r="B313" s="4" t="s">
        <v>13</v>
      </c>
      <c r="C313" s="59"/>
      <c r="D313" s="29">
        <f>SUM(E313:L313)</f>
        <v>0</v>
      </c>
      <c r="E313" s="29">
        <v>0</v>
      </c>
      <c r="F313" s="91">
        <v>0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34"/>
      <c r="N313" s="5"/>
    </row>
    <row r="314" spans="1:14" ht="15.65" x14ac:dyDescent="0.2">
      <c r="A314" s="16"/>
      <c r="B314" s="4" t="s">
        <v>14</v>
      </c>
      <c r="C314" s="59"/>
      <c r="D314" s="29">
        <f>SUM(E314:L314)</f>
        <v>0</v>
      </c>
      <c r="E314" s="29">
        <v>0</v>
      </c>
      <c r="F314" s="91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34"/>
      <c r="N314" s="5"/>
    </row>
    <row r="315" spans="1:14" ht="31.25" x14ac:dyDescent="0.2">
      <c r="A315" s="16" t="s">
        <v>76</v>
      </c>
      <c r="B315" s="17" t="s">
        <v>63</v>
      </c>
      <c r="C315" s="59"/>
      <c r="D315" s="33">
        <f>SUM(D328:D331)</f>
        <v>56447.5242</v>
      </c>
      <c r="E315" s="33">
        <f>E328+E329+E330+E331</f>
        <v>7163.6</v>
      </c>
      <c r="F315" s="92">
        <f>F328+F329+F330+F331</f>
        <v>7759.2699999999995</v>
      </c>
      <c r="G315" s="33">
        <f t="shared" ref="G315:L315" si="115">G328+G329+G330+G331</f>
        <v>7353</v>
      </c>
      <c r="H315" s="33">
        <f t="shared" si="115"/>
        <v>7353</v>
      </c>
      <c r="I315" s="33">
        <f t="shared" si="115"/>
        <v>7353</v>
      </c>
      <c r="J315" s="33">
        <f t="shared" si="115"/>
        <v>6488.5514000000003</v>
      </c>
      <c r="K315" s="33">
        <f t="shared" si="115"/>
        <v>6488.5514000000003</v>
      </c>
      <c r="L315" s="33">
        <f t="shared" si="115"/>
        <v>6488.5514000000003</v>
      </c>
      <c r="M315" s="34"/>
      <c r="N315" s="5"/>
    </row>
    <row r="316" spans="1:14" ht="15.65" hidden="1" x14ac:dyDescent="0.2">
      <c r="A316" s="16"/>
      <c r="B316" s="4" t="s">
        <v>11</v>
      </c>
      <c r="C316" s="59"/>
      <c r="D316" s="29">
        <f>SUM(E316:L316)</f>
        <v>0</v>
      </c>
      <c r="E316" s="29">
        <f t="shared" ref="E316:L319" si="116">SUM(E323+E345)</f>
        <v>0</v>
      </c>
      <c r="F316" s="91">
        <f t="shared" si="116"/>
        <v>0</v>
      </c>
      <c r="G316" s="29">
        <f t="shared" si="116"/>
        <v>0</v>
      </c>
      <c r="H316" s="29">
        <f t="shared" si="116"/>
        <v>0</v>
      </c>
      <c r="I316" s="29">
        <f t="shared" si="116"/>
        <v>0</v>
      </c>
      <c r="J316" s="29">
        <f t="shared" si="116"/>
        <v>0</v>
      </c>
      <c r="K316" s="29">
        <f t="shared" si="116"/>
        <v>0</v>
      </c>
      <c r="L316" s="29">
        <f t="shared" si="116"/>
        <v>0</v>
      </c>
      <c r="M316" s="34"/>
      <c r="N316" s="5"/>
    </row>
    <row r="317" spans="1:14" ht="15.65" hidden="1" x14ac:dyDescent="0.2">
      <c r="A317" s="16"/>
      <c r="B317" s="4" t="s">
        <v>12</v>
      </c>
      <c r="C317" s="59"/>
      <c r="D317" s="33">
        <f>SUM(E317:L317)</f>
        <v>27516.800000000003</v>
      </c>
      <c r="E317" s="33">
        <f t="shared" si="116"/>
        <v>3323.4</v>
      </c>
      <c r="F317" s="92">
        <f t="shared" si="116"/>
        <v>3456.2</v>
      </c>
      <c r="G317" s="33">
        <f t="shared" si="116"/>
        <v>3456.2</v>
      </c>
      <c r="H317" s="33">
        <f t="shared" si="116"/>
        <v>3456.2</v>
      </c>
      <c r="I317" s="33">
        <f t="shared" si="116"/>
        <v>3456.2</v>
      </c>
      <c r="J317" s="33">
        <f t="shared" si="116"/>
        <v>3456.2</v>
      </c>
      <c r="K317" s="33">
        <f t="shared" si="116"/>
        <v>3456.2</v>
      </c>
      <c r="L317" s="33">
        <f t="shared" si="116"/>
        <v>3456.2</v>
      </c>
      <c r="M317" s="34"/>
      <c r="N317" s="5"/>
    </row>
    <row r="318" spans="1:14" ht="15.65" hidden="1" x14ac:dyDescent="0.2">
      <c r="A318" s="16"/>
      <c r="B318" s="4" t="s">
        <v>13</v>
      </c>
      <c r="C318" s="59"/>
      <c r="D318" s="33">
        <f>SUM(E318:L318)</f>
        <v>24804.855</v>
      </c>
      <c r="E318" s="33">
        <f t="shared" si="116"/>
        <v>3038.4825999999998</v>
      </c>
      <c r="F318" s="92">
        <f t="shared" si="116"/>
        <v>3123.7826</v>
      </c>
      <c r="G318" s="33">
        <f t="shared" si="116"/>
        <v>3181.8626000000004</v>
      </c>
      <c r="H318" s="33">
        <f t="shared" si="116"/>
        <v>3181.8626000000004</v>
      </c>
      <c r="I318" s="33">
        <f t="shared" si="116"/>
        <v>3181.8626000000004</v>
      </c>
      <c r="J318" s="33">
        <f t="shared" si="116"/>
        <v>3032.3339999999998</v>
      </c>
      <c r="K318" s="33">
        <f t="shared" si="116"/>
        <v>3032.3339999999998</v>
      </c>
      <c r="L318" s="33">
        <f t="shared" si="116"/>
        <v>3032.3339999999998</v>
      </c>
      <c r="M318" s="34"/>
      <c r="N318" s="5"/>
    </row>
    <row r="319" spans="1:14" ht="15.65" hidden="1" x14ac:dyDescent="0.2">
      <c r="A319" s="16"/>
      <c r="B319" s="4" t="s">
        <v>14</v>
      </c>
      <c r="C319" s="59"/>
      <c r="D319" s="29">
        <f>SUM(E319:L319)</f>
        <v>0</v>
      </c>
      <c r="E319" s="29">
        <f t="shared" si="116"/>
        <v>0</v>
      </c>
      <c r="F319" s="91">
        <f t="shared" si="116"/>
        <v>0</v>
      </c>
      <c r="G319" s="29">
        <f t="shared" si="116"/>
        <v>0</v>
      </c>
      <c r="H319" s="29">
        <f t="shared" si="116"/>
        <v>0</v>
      </c>
      <c r="I319" s="29">
        <f t="shared" si="116"/>
        <v>0</v>
      </c>
      <c r="J319" s="29">
        <f t="shared" si="116"/>
        <v>0</v>
      </c>
      <c r="K319" s="29">
        <f t="shared" si="116"/>
        <v>0</v>
      </c>
      <c r="L319" s="29">
        <f t="shared" si="116"/>
        <v>0</v>
      </c>
      <c r="M319" s="34"/>
      <c r="N319" s="5"/>
    </row>
    <row r="320" spans="1:14" ht="15.65" hidden="1" x14ac:dyDescent="0.2">
      <c r="A320" s="16"/>
      <c r="B320" s="20"/>
      <c r="C320" s="115" t="s">
        <v>136</v>
      </c>
      <c r="D320" s="116"/>
      <c r="E320" s="116"/>
      <c r="F320" s="116"/>
      <c r="G320" s="116"/>
      <c r="H320" s="116"/>
      <c r="I320" s="116"/>
      <c r="J320" s="116"/>
      <c r="K320" s="116"/>
      <c r="L320" s="116"/>
      <c r="M320" s="117"/>
      <c r="N320" s="5"/>
    </row>
    <row r="321" spans="1:14" ht="15.65" hidden="1" x14ac:dyDescent="0.2">
      <c r="A321" s="16"/>
      <c r="B321" s="19"/>
      <c r="C321" s="115" t="s">
        <v>132</v>
      </c>
      <c r="D321" s="116"/>
      <c r="E321" s="116"/>
      <c r="F321" s="116"/>
      <c r="G321" s="116"/>
      <c r="H321" s="116"/>
      <c r="I321" s="116"/>
      <c r="J321" s="116"/>
      <c r="K321" s="116"/>
      <c r="L321" s="116"/>
      <c r="M321" s="117"/>
      <c r="N321" s="5"/>
    </row>
    <row r="322" spans="1:14" ht="62.5" hidden="1" x14ac:dyDescent="0.2">
      <c r="A322" s="16" t="s">
        <v>77</v>
      </c>
      <c r="B322" s="18" t="s">
        <v>78</v>
      </c>
      <c r="C322" s="63" t="s">
        <v>70</v>
      </c>
      <c r="D322" s="33">
        <f>SUM(D323:D326)</f>
        <v>43855.660799999998</v>
      </c>
      <c r="E322" s="33">
        <f t="shared" ref="E322:L322" si="117">SUM(E323:E326)</f>
        <v>5469.8825999999999</v>
      </c>
      <c r="F322" s="92">
        <f t="shared" si="117"/>
        <v>5483.6826000000001</v>
      </c>
      <c r="G322" s="33">
        <f t="shared" si="117"/>
        <v>5483.6826000000001</v>
      </c>
      <c r="H322" s="33">
        <f t="shared" si="117"/>
        <v>5483.6826000000001</v>
      </c>
      <c r="I322" s="33">
        <f t="shared" si="117"/>
        <v>5483.6826000000001</v>
      </c>
      <c r="J322" s="33">
        <f t="shared" si="117"/>
        <v>5483.6826000000001</v>
      </c>
      <c r="K322" s="33">
        <f t="shared" si="117"/>
        <v>5483.6826000000001</v>
      </c>
      <c r="L322" s="33">
        <f t="shared" si="117"/>
        <v>5483.6826000000001</v>
      </c>
      <c r="M322" s="34" t="s">
        <v>79</v>
      </c>
      <c r="N322" s="5"/>
    </row>
    <row r="323" spans="1:14" ht="15.65" hidden="1" x14ac:dyDescent="0.2">
      <c r="A323" s="16"/>
      <c r="B323" s="4" t="s">
        <v>11</v>
      </c>
      <c r="C323" s="59"/>
      <c r="D323" s="29">
        <f>SUM(E323:L323)</f>
        <v>0</v>
      </c>
      <c r="E323" s="29">
        <v>0</v>
      </c>
      <c r="F323" s="91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34"/>
      <c r="N323" s="5"/>
    </row>
    <row r="324" spans="1:14" ht="15.65" hidden="1" x14ac:dyDescent="0.2">
      <c r="A324" s="16"/>
      <c r="B324" s="4" t="s">
        <v>12</v>
      </c>
      <c r="C324" s="59"/>
      <c r="D324" s="29">
        <f>SUM(E324:L324)</f>
        <v>27516.800000000003</v>
      </c>
      <c r="E324" s="34">
        <v>3323.4</v>
      </c>
      <c r="F324" s="94">
        <v>3456.2</v>
      </c>
      <c r="G324" s="34">
        <v>3456.2</v>
      </c>
      <c r="H324" s="34">
        <v>3456.2</v>
      </c>
      <c r="I324" s="34">
        <v>3456.2</v>
      </c>
      <c r="J324" s="34">
        <v>3456.2</v>
      </c>
      <c r="K324" s="34">
        <v>3456.2</v>
      </c>
      <c r="L324" s="34">
        <v>3456.2</v>
      </c>
      <c r="M324" s="34"/>
      <c r="N324" s="5"/>
    </row>
    <row r="325" spans="1:14" ht="15.65" hidden="1" x14ac:dyDescent="0.2">
      <c r="A325" s="16"/>
      <c r="B325" s="4" t="s">
        <v>13</v>
      </c>
      <c r="C325" s="59"/>
      <c r="D325" s="29">
        <f>SUM(E325:L325)</f>
        <v>16338.860799999997</v>
      </c>
      <c r="E325" s="34">
        <v>2146.4825999999998</v>
      </c>
      <c r="F325" s="94">
        <v>2027.4826</v>
      </c>
      <c r="G325" s="34">
        <v>2027.4826</v>
      </c>
      <c r="H325" s="34">
        <v>2027.4826</v>
      </c>
      <c r="I325" s="34">
        <v>2027.4826</v>
      </c>
      <c r="J325" s="34">
        <v>2027.4826</v>
      </c>
      <c r="K325" s="34">
        <v>2027.4826</v>
      </c>
      <c r="L325" s="34">
        <v>2027.4826</v>
      </c>
      <c r="M325" s="34"/>
      <c r="N325" s="5"/>
    </row>
    <row r="326" spans="1:14" ht="15.65" hidden="1" x14ac:dyDescent="0.2">
      <c r="A326" s="16"/>
      <c r="B326" s="4" t="s">
        <v>14</v>
      </c>
      <c r="C326" s="59"/>
      <c r="D326" s="29">
        <f>SUM(E326:L326)</f>
        <v>0</v>
      </c>
      <c r="E326" s="29">
        <v>0</v>
      </c>
      <c r="F326" s="91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9">
        <v>0</v>
      </c>
      <c r="M326" s="34"/>
      <c r="N326" s="5"/>
    </row>
    <row r="327" spans="1:14" ht="15.65" hidden="1" x14ac:dyDescent="0.2">
      <c r="A327" s="16"/>
      <c r="B327" s="4"/>
      <c r="C327" s="115" t="s">
        <v>80</v>
      </c>
      <c r="D327" s="116"/>
      <c r="E327" s="116"/>
      <c r="F327" s="116"/>
      <c r="G327" s="116"/>
      <c r="H327" s="116"/>
      <c r="I327" s="116"/>
      <c r="J327" s="116"/>
      <c r="K327" s="116"/>
      <c r="L327" s="116"/>
      <c r="M327" s="117"/>
      <c r="N327" s="5"/>
    </row>
    <row r="328" spans="1:14" ht="15.65" x14ac:dyDescent="0.2">
      <c r="A328" s="16"/>
      <c r="B328" s="4" t="s">
        <v>11</v>
      </c>
      <c r="C328" s="59"/>
      <c r="D328" s="29">
        <v>0</v>
      </c>
      <c r="E328" s="29">
        <v>0</v>
      </c>
      <c r="F328" s="92">
        <f>F334+F345+F339</f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34"/>
      <c r="N328" s="5"/>
    </row>
    <row r="329" spans="1:14" ht="15.65" x14ac:dyDescent="0.2">
      <c r="A329" s="16"/>
      <c r="B329" s="4" t="s">
        <v>12</v>
      </c>
      <c r="C329" s="59"/>
      <c r="D329" s="33">
        <f>SUM(E329:L329)</f>
        <v>29394.550000000003</v>
      </c>
      <c r="E329" s="33">
        <f>E335+E346</f>
        <v>3849.45</v>
      </c>
      <c r="F329" s="92">
        <f>F335+F346+F340</f>
        <v>4181.3999999999996</v>
      </c>
      <c r="G329" s="92">
        <f t="shared" ref="G329:L330" si="118">G335+G346+G340</f>
        <v>3522.2000000000003</v>
      </c>
      <c r="H329" s="92">
        <f t="shared" si="118"/>
        <v>3663.2</v>
      </c>
      <c r="I329" s="92">
        <f t="shared" si="118"/>
        <v>3809.7</v>
      </c>
      <c r="J329" s="92">
        <f t="shared" si="118"/>
        <v>3456.2</v>
      </c>
      <c r="K329" s="92">
        <f t="shared" si="118"/>
        <v>3456.2</v>
      </c>
      <c r="L329" s="92">
        <f t="shared" si="118"/>
        <v>3456.2</v>
      </c>
      <c r="M329" s="34"/>
      <c r="N329" s="5"/>
    </row>
    <row r="330" spans="1:14" ht="15.65" x14ac:dyDescent="0.2">
      <c r="A330" s="16"/>
      <c r="B330" s="4" t="s">
        <v>13</v>
      </c>
      <c r="C330" s="59"/>
      <c r="D330" s="33">
        <f>SUM(E330:L330)</f>
        <v>27052.974199999997</v>
      </c>
      <c r="E330" s="33">
        <f>E336+E347</f>
        <v>3314.15</v>
      </c>
      <c r="F330" s="92">
        <f>F336+F347+F341</f>
        <v>3577.87</v>
      </c>
      <c r="G330" s="92">
        <f t="shared" si="118"/>
        <v>3830.8</v>
      </c>
      <c r="H330" s="92">
        <f t="shared" si="118"/>
        <v>3689.8</v>
      </c>
      <c r="I330" s="92">
        <f t="shared" si="118"/>
        <v>3543.3</v>
      </c>
      <c r="J330" s="92">
        <f t="shared" si="118"/>
        <v>3032.3514</v>
      </c>
      <c r="K330" s="92">
        <f t="shared" si="118"/>
        <v>3032.3514</v>
      </c>
      <c r="L330" s="92">
        <f t="shared" si="118"/>
        <v>3032.3514</v>
      </c>
      <c r="M330" s="34"/>
      <c r="N330" s="5"/>
    </row>
    <row r="331" spans="1:14" ht="15.65" x14ac:dyDescent="0.2">
      <c r="A331" s="16"/>
      <c r="B331" s="4" t="s">
        <v>14</v>
      </c>
      <c r="C331" s="59"/>
      <c r="D331" s="29">
        <v>0</v>
      </c>
      <c r="E331" s="29">
        <v>0</v>
      </c>
      <c r="F331" s="91">
        <v>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29">
        <v>0</v>
      </c>
      <c r="M331" s="34"/>
      <c r="N331" s="5"/>
    </row>
    <row r="332" spans="1:14" ht="15.65" x14ac:dyDescent="0.2">
      <c r="A332" s="16"/>
      <c r="B332" s="4"/>
      <c r="C332" s="115" t="s">
        <v>142</v>
      </c>
      <c r="D332" s="116"/>
      <c r="E332" s="116"/>
      <c r="F332" s="116"/>
      <c r="G332" s="116"/>
      <c r="H332" s="116"/>
      <c r="I332" s="116"/>
      <c r="J332" s="116"/>
      <c r="K332" s="116"/>
      <c r="L332" s="116"/>
      <c r="M332" s="117"/>
      <c r="N332" s="5"/>
    </row>
    <row r="333" spans="1:14" ht="46.9" x14ac:dyDescent="0.2">
      <c r="A333" s="16" t="s">
        <v>77</v>
      </c>
      <c r="B333" s="17" t="s">
        <v>82</v>
      </c>
      <c r="C333" s="84" t="s">
        <v>70</v>
      </c>
      <c r="D333" s="33">
        <f>SUM(D334:D337)</f>
        <v>47250.53</v>
      </c>
      <c r="E333" s="33">
        <f>SUM(E334:E337)</f>
        <v>6271.6</v>
      </c>
      <c r="F333" s="92">
        <f>SUM(F334:F337)</f>
        <v>5931.9699999999993</v>
      </c>
      <c r="G333" s="33">
        <f t="shared" ref="G333:L333" si="119">SUM(G334:G337)</f>
        <v>6198.6200000000008</v>
      </c>
      <c r="H333" s="33">
        <f t="shared" si="119"/>
        <v>6198.62</v>
      </c>
      <c r="I333" s="33">
        <f t="shared" si="119"/>
        <v>6198.62</v>
      </c>
      <c r="J333" s="33">
        <f t="shared" si="119"/>
        <v>5483.7</v>
      </c>
      <c r="K333" s="33">
        <f t="shared" si="119"/>
        <v>5483.7</v>
      </c>
      <c r="L333" s="33">
        <f t="shared" si="119"/>
        <v>5483.7</v>
      </c>
      <c r="M333" s="34" t="s">
        <v>120</v>
      </c>
    </row>
    <row r="334" spans="1:14" ht="15.65" x14ac:dyDescent="0.2">
      <c r="A334" s="16"/>
      <c r="B334" s="4" t="s">
        <v>11</v>
      </c>
      <c r="C334" s="59"/>
      <c r="D334" s="29">
        <v>0</v>
      </c>
      <c r="E334" s="29">
        <v>0</v>
      </c>
      <c r="F334" s="91">
        <v>0</v>
      </c>
      <c r="G334" s="29">
        <v>0</v>
      </c>
      <c r="H334" s="29">
        <v>0</v>
      </c>
      <c r="I334" s="66">
        <v>0</v>
      </c>
      <c r="J334" s="29">
        <v>0</v>
      </c>
      <c r="K334" s="29">
        <v>0</v>
      </c>
      <c r="L334" s="29">
        <v>0</v>
      </c>
      <c r="M334" s="34"/>
    </row>
    <row r="335" spans="1:14" ht="15.65" x14ac:dyDescent="0.2">
      <c r="A335" s="16"/>
      <c r="B335" s="4" t="s">
        <v>12</v>
      </c>
      <c r="C335" s="59"/>
      <c r="D335" s="33">
        <f>SUM(E335:L335)</f>
        <v>28663.550000000003</v>
      </c>
      <c r="E335" s="33">
        <f>3219.45+630</f>
        <v>3849.45</v>
      </c>
      <c r="F335" s="92">
        <f>3082.2+368.2</f>
        <v>3450.3999999999996</v>
      </c>
      <c r="G335" s="33">
        <f>3137.4+384.8</f>
        <v>3522.2000000000003</v>
      </c>
      <c r="H335" s="33">
        <f>3263+400.2</f>
        <v>3663.2</v>
      </c>
      <c r="I335" s="33">
        <f>3393.5+416.2</f>
        <v>3809.7</v>
      </c>
      <c r="J335" s="33">
        <v>3456.2</v>
      </c>
      <c r="K335" s="33">
        <v>3456.2</v>
      </c>
      <c r="L335" s="33">
        <v>3456.2</v>
      </c>
      <c r="M335" s="34"/>
    </row>
    <row r="336" spans="1:14" ht="15.65" x14ac:dyDescent="0.2">
      <c r="A336" s="16"/>
      <c r="B336" s="4" t="s">
        <v>13</v>
      </c>
      <c r="C336" s="59"/>
      <c r="D336" s="33">
        <f>SUM(E336:L336)</f>
        <v>18586.98</v>
      </c>
      <c r="E336" s="33">
        <v>2422.15</v>
      </c>
      <c r="F336" s="92">
        <f>2450.6+30.97</f>
        <v>2481.5699999999997</v>
      </c>
      <c r="G336" s="33">
        <f>2644.42+32</f>
        <v>2676.42</v>
      </c>
      <c r="H336" s="33">
        <f>2503.42+32</f>
        <v>2535.42</v>
      </c>
      <c r="I336" s="33">
        <f>2356.92+32</f>
        <v>2388.92</v>
      </c>
      <c r="J336" s="33">
        <v>2027.5</v>
      </c>
      <c r="K336" s="33">
        <v>2027.5</v>
      </c>
      <c r="L336" s="33">
        <v>2027.5</v>
      </c>
      <c r="M336" s="34"/>
    </row>
    <row r="337" spans="1:13" ht="15.65" x14ac:dyDescent="0.2">
      <c r="A337" s="16"/>
      <c r="B337" s="4" t="s">
        <v>14</v>
      </c>
      <c r="C337" s="59"/>
      <c r="D337" s="29">
        <v>0</v>
      </c>
      <c r="E337" s="29">
        <v>0</v>
      </c>
      <c r="F337" s="91">
        <v>0</v>
      </c>
      <c r="G337" s="29">
        <v>0</v>
      </c>
      <c r="H337" s="29">
        <v>0</v>
      </c>
      <c r="I337" s="66">
        <v>0</v>
      </c>
      <c r="J337" s="29">
        <v>0</v>
      </c>
      <c r="K337" s="29">
        <v>0</v>
      </c>
      <c r="L337" s="29">
        <v>0</v>
      </c>
      <c r="M337" s="34"/>
    </row>
    <row r="338" spans="1:13" ht="93.75" x14ac:dyDescent="0.2">
      <c r="A338" s="16" t="s">
        <v>81</v>
      </c>
      <c r="B338" s="17" t="s">
        <v>173</v>
      </c>
      <c r="C338" s="84" t="s">
        <v>70</v>
      </c>
      <c r="D338" s="33">
        <f>SUM(D339:D342)</f>
        <v>731</v>
      </c>
      <c r="E338" s="33">
        <f>SUM(E339:E342)</f>
        <v>0</v>
      </c>
      <c r="F338" s="92">
        <f t="shared" ref="F338:L338" si="120">SUM(F339:F342)</f>
        <v>731</v>
      </c>
      <c r="G338" s="33">
        <f t="shared" si="120"/>
        <v>0</v>
      </c>
      <c r="H338" s="33">
        <f t="shared" si="120"/>
        <v>0</v>
      </c>
      <c r="I338" s="33">
        <f t="shared" si="120"/>
        <v>0</v>
      </c>
      <c r="J338" s="33">
        <f t="shared" si="120"/>
        <v>0</v>
      </c>
      <c r="K338" s="33">
        <f t="shared" si="120"/>
        <v>0</v>
      </c>
      <c r="L338" s="33">
        <f t="shared" si="120"/>
        <v>0</v>
      </c>
      <c r="M338" s="34" t="s">
        <v>120</v>
      </c>
    </row>
    <row r="339" spans="1:13" ht="15.65" x14ac:dyDescent="0.2">
      <c r="A339" s="16"/>
      <c r="B339" s="4" t="s">
        <v>11</v>
      </c>
      <c r="C339" s="59"/>
      <c r="D339" s="29">
        <v>0</v>
      </c>
      <c r="E339" s="29">
        <v>0</v>
      </c>
      <c r="F339" s="91">
        <v>0</v>
      </c>
      <c r="G339" s="29">
        <v>0</v>
      </c>
      <c r="H339" s="29">
        <v>0</v>
      </c>
      <c r="I339" s="66">
        <v>0</v>
      </c>
      <c r="J339" s="29">
        <v>0</v>
      </c>
      <c r="K339" s="29">
        <v>0</v>
      </c>
      <c r="L339" s="29">
        <v>0</v>
      </c>
      <c r="M339" s="34"/>
    </row>
    <row r="340" spans="1:13" ht="15.65" x14ac:dyDescent="0.2">
      <c r="A340" s="16"/>
      <c r="B340" s="4" t="s">
        <v>12</v>
      </c>
      <c r="C340" s="59"/>
      <c r="D340" s="33">
        <f>SUM(E340:L340)</f>
        <v>731</v>
      </c>
      <c r="E340" s="33">
        <v>0</v>
      </c>
      <c r="F340" s="92">
        <v>731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4"/>
    </row>
    <row r="341" spans="1:13" ht="15.65" x14ac:dyDescent="0.2">
      <c r="A341" s="16"/>
      <c r="B341" s="4" t="s">
        <v>13</v>
      </c>
      <c r="C341" s="59"/>
      <c r="D341" s="33">
        <f>SUM(E341:L341)</f>
        <v>0</v>
      </c>
      <c r="E341" s="33">
        <v>0</v>
      </c>
      <c r="F341" s="92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4"/>
    </row>
    <row r="342" spans="1:13" ht="15.65" x14ac:dyDescent="0.2">
      <c r="A342" s="16"/>
      <c r="B342" s="4" t="s">
        <v>14</v>
      </c>
      <c r="C342" s="59"/>
      <c r="D342" s="29">
        <v>0</v>
      </c>
      <c r="E342" s="29">
        <v>0</v>
      </c>
      <c r="F342" s="91">
        <v>0</v>
      </c>
      <c r="G342" s="29">
        <v>0</v>
      </c>
      <c r="H342" s="29">
        <v>0</v>
      </c>
      <c r="I342" s="66">
        <v>0</v>
      </c>
      <c r="J342" s="29">
        <v>0</v>
      </c>
      <c r="K342" s="29">
        <v>0</v>
      </c>
      <c r="L342" s="29">
        <v>0</v>
      </c>
      <c r="M342" s="34"/>
    </row>
    <row r="343" spans="1:13" ht="15.65" x14ac:dyDescent="0.2">
      <c r="A343" s="16"/>
      <c r="B343" s="4"/>
      <c r="C343" s="115" t="s">
        <v>143</v>
      </c>
      <c r="D343" s="116"/>
      <c r="E343" s="116"/>
      <c r="F343" s="116"/>
      <c r="G343" s="116"/>
      <c r="H343" s="116"/>
      <c r="I343" s="116"/>
      <c r="J343" s="116"/>
      <c r="K343" s="116"/>
      <c r="L343" s="116"/>
      <c r="M343" s="117"/>
    </row>
    <row r="344" spans="1:13" ht="62.5" x14ac:dyDescent="0.2">
      <c r="A344" s="16" t="s">
        <v>172</v>
      </c>
      <c r="B344" s="24" t="s">
        <v>83</v>
      </c>
      <c r="C344" s="63" t="s">
        <v>102</v>
      </c>
      <c r="D344" s="33">
        <f>SUM(D345:D348)</f>
        <v>8465.9941999999992</v>
      </c>
      <c r="E344" s="33">
        <f t="shared" ref="E344:L344" si="121">SUM(E345:E348)</f>
        <v>892</v>
      </c>
      <c r="F344" s="92">
        <f t="shared" si="121"/>
        <v>1096.3</v>
      </c>
      <c r="G344" s="33">
        <f t="shared" si="121"/>
        <v>1154.3800000000001</v>
      </c>
      <c r="H344" s="33">
        <f t="shared" si="121"/>
        <v>1154.3800000000001</v>
      </c>
      <c r="I344" s="33">
        <f t="shared" si="121"/>
        <v>1154.3800000000001</v>
      </c>
      <c r="J344" s="33">
        <f t="shared" si="121"/>
        <v>1004.8514</v>
      </c>
      <c r="K344" s="33">
        <f t="shared" si="121"/>
        <v>1004.8514</v>
      </c>
      <c r="L344" s="33">
        <f t="shared" si="121"/>
        <v>1004.8514</v>
      </c>
      <c r="M344" s="34" t="s">
        <v>121</v>
      </c>
    </row>
    <row r="345" spans="1:13" ht="15.65" x14ac:dyDescent="0.2">
      <c r="A345" s="16"/>
      <c r="B345" s="4" t="s">
        <v>11</v>
      </c>
      <c r="C345" s="59"/>
      <c r="D345" s="33">
        <f>SUM(E345:L345)</f>
        <v>0</v>
      </c>
      <c r="E345" s="29">
        <v>0</v>
      </c>
      <c r="F345" s="91">
        <v>0</v>
      </c>
      <c r="G345" s="29">
        <v>0</v>
      </c>
      <c r="H345" s="29">
        <v>0</v>
      </c>
      <c r="I345" s="29">
        <v>0</v>
      </c>
      <c r="J345" s="29">
        <v>0</v>
      </c>
      <c r="K345" s="29">
        <v>0</v>
      </c>
      <c r="L345" s="29">
        <v>0</v>
      </c>
      <c r="M345" s="34"/>
    </row>
    <row r="346" spans="1:13" ht="15.65" x14ac:dyDescent="0.2">
      <c r="A346" s="16"/>
      <c r="B346" s="4" t="s">
        <v>12</v>
      </c>
      <c r="C346" s="59"/>
      <c r="D346" s="33">
        <f>SUM(E346:L346)</f>
        <v>0</v>
      </c>
      <c r="E346" s="33">
        <v>0</v>
      </c>
      <c r="F346" s="92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4"/>
    </row>
    <row r="347" spans="1:13" ht="15.65" x14ac:dyDescent="0.25">
      <c r="A347" s="16"/>
      <c r="B347" s="4" t="s">
        <v>13</v>
      </c>
      <c r="C347" s="59"/>
      <c r="D347" s="33">
        <f>SUM(E347:L347)</f>
        <v>8465.9941999999992</v>
      </c>
      <c r="E347" s="51">
        <v>892</v>
      </c>
      <c r="F347" s="95">
        <v>1096.3</v>
      </c>
      <c r="G347" s="51">
        <v>1154.3800000000001</v>
      </c>
      <c r="H347" s="51">
        <v>1154.3800000000001</v>
      </c>
      <c r="I347" s="51">
        <v>1154.3800000000001</v>
      </c>
      <c r="J347" s="51">
        <v>1004.8514</v>
      </c>
      <c r="K347" s="51">
        <v>1004.8514</v>
      </c>
      <c r="L347" s="51">
        <v>1004.8514</v>
      </c>
      <c r="M347" s="34"/>
    </row>
    <row r="348" spans="1:13" ht="15.65" x14ac:dyDescent="0.2">
      <c r="A348" s="16"/>
      <c r="B348" s="4" t="s">
        <v>14</v>
      </c>
      <c r="C348" s="59"/>
      <c r="D348" s="33">
        <f>SUM(E348:L348)</f>
        <v>0</v>
      </c>
      <c r="E348" s="29">
        <v>0</v>
      </c>
      <c r="F348" s="91">
        <v>0</v>
      </c>
      <c r="G348" s="29">
        <v>0</v>
      </c>
      <c r="H348" s="29">
        <v>0</v>
      </c>
      <c r="I348" s="29">
        <v>0</v>
      </c>
      <c r="J348" s="29">
        <v>0</v>
      </c>
      <c r="K348" s="29">
        <v>0</v>
      </c>
      <c r="L348" s="29">
        <v>0</v>
      </c>
      <c r="M348" s="34"/>
    </row>
    <row r="349" spans="1:13" ht="15.65" x14ac:dyDescent="0.2">
      <c r="C349" s="53"/>
      <c r="D349" s="53"/>
      <c r="E349" s="53"/>
      <c r="F349" s="12"/>
      <c r="G349" s="52"/>
      <c r="H349" s="87"/>
      <c r="I349" s="27"/>
      <c r="J349" s="52"/>
      <c r="K349" s="52"/>
      <c r="L349" s="52"/>
      <c r="M349" s="52"/>
    </row>
    <row r="350" spans="1:13" x14ac:dyDescent="0.2">
      <c r="C350" s="53"/>
      <c r="D350" s="53"/>
      <c r="E350" s="53"/>
      <c r="F350" s="12"/>
      <c r="G350" s="53"/>
      <c r="H350" s="53"/>
      <c r="L350" s="53"/>
      <c r="M350" s="53"/>
    </row>
    <row r="351" spans="1:13" x14ac:dyDescent="0.2">
      <c r="C351" s="53"/>
      <c r="D351" s="53"/>
      <c r="E351" s="53"/>
      <c r="F351" s="12"/>
      <c r="G351" s="53"/>
      <c r="H351" s="53"/>
      <c r="L351" s="53"/>
      <c r="M351" s="53"/>
    </row>
    <row r="352" spans="1:13" x14ac:dyDescent="0.2">
      <c r="C352" s="53"/>
      <c r="D352" s="53"/>
      <c r="E352" s="53"/>
      <c r="F352" s="12"/>
      <c r="G352" s="53"/>
      <c r="H352" s="53"/>
      <c r="L352" s="53"/>
      <c r="M352" s="53"/>
    </row>
    <row r="353" spans="3:13" x14ac:dyDescent="0.2">
      <c r="C353" s="53"/>
      <c r="D353" s="53"/>
      <c r="E353" s="53"/>
      <c r="F353" s="12"/>
      <c r="G353" s="53"/>
      <c r="H353" s="53"/>
      <c r="L353" s="53"/>
      <c r="M353" s="53"/>
    </row>
    <row r="354" spans="3:13" x14ac:dyDescent="0.2">
      <c r="C354" s="53"/>
      <c r="D354" s="53"/>
      <c r="E354" s="53"/>
      <c r="F354" s="12"/>
      <c r="G354" s="53"/>
      <c r="H354" s="53"/>
      <c r="L354" s="53"/>
      <c r="M354" s="53"/>
    </row>
    <row r="355" spans="3:13" x14ac:dyDescent="0.2">
      <c r="C355" s="53"/>
      <c r="D355" s="53"/>
      <c r="E355" s="53"/>
      <c r="F355" s="12"/>
      <c r="G355" s="53"/>
      <c r="H355" s="53"/>
      <c r="L355" s="53"/>
      <c r="M355" s="53"/>
    </row>
    <row r="356" spans="3:13" x14ac:dyDescent="0.2">
      <c r="C356" s="53"/>
      <c r="D356" s="53"/>
      <c r="E356" s="53"/>
      <c r="F356" s="12"/>
      <c r="G356" s="53"/>
      <c r="H356" s="53"/>
      <c r="L356" s="53"/>
      <c r="M356" s="53"/>
    </row>
    <row r="357" spans="3:13" x14ac:dyDescent="0.2">
      <c r="C357" s="53"/>
      <c r="D357" s="53"/>
      <c r="E357" s="53"/>
      <c r="F357" s="12"/>
      <c r="G357" s="53"/>
      <c r="H357" s="53"/>
      <c r="L357" s="53"/>
      <c r="M357" s="53"/>
    </row>
    <row r="358" spans="3:13" x14ac:dyDescent="0.2">
      <c r="C358" s="53"/>
      <c r="D358" s="53"/>
      <c r="E358" s="53"/>
      <c r="F358" s="12"/>
      <c r="G358" s="53"/>
      <c r="H358" s="53"/>
      <c r="L358" s="53"/>
      <c r="M358" s="53"/>
    </row>
    <row r="359" spans="3:13" x14ac:dyDescent="0.2">
      <c r="C359" s="53"/>
      <c r="D359" s="53"/>
      <c r="E359" s="53"/>
      <c r="F359" s="12"/>
      <c r="G359" s="53"/>
      <c r="H359" s="53"/>
      <c r="L359" s="53"/>
      <c r="M359" s="53"/>
    </row>
    <row r="360" spans="3:13" x14ac:dyDescent="0.2">
      <c r="C360" s="53"/>
      <c r="D360" s="53"/>
      <c r="E360" s="53"/>
      <c r="F360" s="12"/>
      <c r="G360" s="53"/>
      <c r="H360" s="53"/>
      <c r="L360" s="53"/>
      <c r="M360" s="53"/>
    </row>
    <row r="361" spans="3:13" x14ac:dyDescent="0.2">
      <c r="C361" s="53"/>
      <c r="D361" s="53"/>
      <c r="E361" s="53"/>
      <c r="F361" s="12"/>
      <c r="G361" s="53"/>
      <c r="H361" s="53"/>
      <c r="L361" s="53"/>
      <c r="M361" s="53"/>
    </row>
    <row r="362" spans="3:13" x14ac:dyDescent="0.2">
      <c r="C362" s="53"/>
      <c r="D362" s="53"/>
      <c r="E362" s="53"/>
      <c r="F362" s="12"/>
      <c r="G362" s="53"/>
      <c r="H362" s="53"/>
      <c r="L362" s="53"/>
      <c r="M362" s="53"/>
    </row>
    <row r="363" spans="3:13" x14ac:dyDescent="0.2">
      <c r="C363" s="53"/>
      <c r="D363" s="53"/>
      <c r="E363" s="53"/>
      <c r="F363" s="12"/>
      <c r="G363" s="53"/>
      <c r="H363" s="53"/>
      <c r="L363" s="53"/>
      <c r="M363" s="53"/>
    </row>
    <row r="364" spans="3:13" x14ac:dyDescent="0.2">
      <c r="C364" s="53"/>
      <c r="D364" s="53"/>
      <c r="E364" s="53"/>
      <c r="F364" s="12"/>
      <c r="G364" s="53"/>
      <c r="H364" s="53"/>
      <c r="L364" s="53"/>
      <c r="M364" s="53"/>
    </row>
    <row r="365" spans="3:13" x14ac:dyDescent="0.2">
      <c r="C365" s="53"/>
      <c r="D365" s="53"/>
      <c r="E365" s="53"/>
      <c r="F365" s="12"/>
      <c r="G365" s="53"/>
      <c r="H365" s="53"/>
      <c r="L365" s="53"/>
      <c r="M365" s="53"/>
    </row>
    <row r="366" spans="3:13" x14ac:dyDescent="0.2">
      <c r="C366" s="53"/>
      <c r="D366" s="53"/>
      <c r="E366" s="53"/>
      <c r="F366" s="12"/>
      <c r="G366" s="53"/>
      <c r="H366" s="53"/>
      <c r="L366" s="53"/>
      <c r="M366" s="53"/>
    </row>
    <row r="367" spans="3:13" x14ac:dyDescent="0.2">
      <c r="C367" s="53"/>
      <c r="D367" s="53"/>
      <c r="E367" s="53"/>
      <c r="F367" s="12"/>
      <c r="G367" s="53"/>
      <c r="H367" s="53"/>
      <c r="L367" s="53"/>
      <c r="M367" s="53"/>
    </row>
    <row r="368" spans="3:13" x14ac:dyDescent="0.2">
      <c r="C368" s="53"/>
      <c r="D368" s="53"/>
      <c r="E368" s="53"/>
      <c r="F368" s="12"/>
      <c r="G368" s="53"/>
      <c r="H368" s="53"/>
      <c r="L368" s="53"/>
      <c r="M368" s="53"/>
    </row>
    <row r="369" spans="3:13" x14ac:dyDescent="0.2">
      <c r="C369" s="53"/>
      <c r="D369" s="53"/>
      <c r="E369" s="53"/>
      <c r="F369" s="12"/>
      <c r="G369" s="53"/>
      <c r="H369" s="53"/>
      <c r="L369" s="53"/>
      <c r="M369" s="53"/>
    </row>
    <row r="370" spans="3:13" x14ac:dyDescent="0.2">
      <c r="C370" s="53"/>
      <c r="D370" s="53"/>
      <c r="E370" s="53"/>
      <c r="F370" s="12"/>
      <c r="G370" s="53"/>
      <c r="H370" s="53"/>
      <c r="L370" s="53"/>
      <c r="M370" s="53"/>
    </row>
    <row r="371" spans="3:13" x14ac:dyDescent="0.2">
      <c r="C371" s="53"/>
      <c r="D371" s="53"/>
      <c r="E371" s="53"/>
      <c r="F371" s="12"/>
      <c r="G371" s="53"/>
      <c r="H371" s="53"/>
      <c r="L371" s="53"/>
      <c r="M371" s="53"/>
    </row>
    <row r="372" spans="3:13" x14ac:dyDescent="0.2">
      <c r="C372" s="53"/>
      <c r="D372" s="53"/>
      <c r="E372" s="53"/>
      <c r="F372" s="12"/>
      <c r="G372" s="53"/>
      <c r="H372" s="53"/>
      <c r="L372" s="53"/>
      <c r="M372" s="53"/>
    </row>
    <row r="373" spans="3:13" x14ac:dyDescent="0.2">
      <c r="C373" s="53"/>
      <c r="D373" s="53"/>
      <c r="E373" s="53"/>
      <c r="F373" s="12"/>
      <c r="G373" s="53"/>
      <c r="H373" s="53"/>
      <c r="L373" s="53"/>
      <c r="M373" s="53"/>
    </row>
    <row r="374" spans="3:13" x14ac:dyDescent="0.2">
      <c r="C374" s="53"/>
      <c r="D374" s="53"/>
      <c r="E374" s="53"/>
      <c r="F374" s="12"/>
      <c r="G374" s="53"/>
      <c r="H374" s="53"/>
      <c r="L374" s="53"/>
      <c r="M374" s="53"/>
    </row>
    <row r="375" spans="3:13" x14ac:dyDescent="0.2">
      <c r="C375" s="53"/>
      <c r="D375" s="53"/>
      <c r="E375" s="53"/>
      <c r="F375" s="12"/>
      <c r="G375" s="53"/>
      <c r="H375" s="53"/>
      <c r="L375" s="53"/>
      <c r="M375" s="53"/>
    </row>
    <row r="376" spans="3:13" x14ac:dyDescent="0.2">
      <c r="C376" s="53"/>
      <c r="D376" s="53"/>
      <c r="E376" s="53"/>
      <c r="F376" s="12"/>
      <c r="G376" s="53"/>
      <c r="H376" s="53"/>
      <c r="L376" s="53"/>
      <c r="M376" s="53"/>
    </row>
    <row r="377" spans="3:13" x14ac:dyDescent="0.2">
      <c r="C377" s="53"/>
      <c r="D377" s="53"/>
      <c r="E377" s="53"/>
      <c r="F377" s="12"/>
      <c r="G377" s="53"/>
      <c r="H377" s="53"/>
      <c r="L377" s="53"/>
      <c r="M377" s="53"/>
    </row>
    <row r="378" spans="3:13" x14ac:dyDescent="0.2">
      <c r="C378" s="53"/>
      <c r="D378" s="53"/>
      <c r="E378" s="53"/>
      <c r="F378" s="12"/>
      <c r="G378" s="53"/>
      <c r="H378" s="53"/>
      <c r="L378" s="53"/>
      <c r="M378" s="53"/>
    </row>
    <row r="379" spans="3:13" x14ac:dyDescent="0.2">
      <c r="C379" s="53"/>
      <c r="D379" s="53"/>
      <c r="E379" s="53"/>
      <c r="F379" s="12"/>
      <c r="G379" s="53"/>
      <c r="H379" s="53"/>
      <c r="L379" s="53"/>
      <c r="M379" s="53"/>
    </row>
    <row r="380" spans="3:13" x14ac:dyDescent="0.2">
      <c r="C380" s="53"/>
      <c r="D380" s="53"/>
      <c r="E380" s="53"/>
      <c r="F380" s="12"/>
      <c r="G380" s="53"/>
      <c r="H380" s="53"/>
      <c r="L380" s="53"/>
      <c r="M380" s="53"/>
    </row>
    <row r="381" spans="3:13" x14ac:dyDescent="0.2">
      <c r="C381" s="53"/>
      <c r="D381" s="53"/>
      <c r="E381" s="53"/>
      <c r="F381" s="12"/>
      <c r="G381" s="53"/>
      <c r="H381" s="53"/>
      <c r="L381" s="53"/>
      <c r="M381" s="53"/>
    </row>
    <row r="382" spans="3:13" x14ac:dyDescent="0.2">
      <c r="C382" s="53"/>
      <c r="D382" s="53"/>
      <c r="E382" s="53"/>
      <c r="F382" s="12"/>
      <c r="G382" s="53"/>
      <c r="H382" s="53"/>
      <c r="L382" s="53"/>
      <c r="M382" s="53"/>
    </row>
    <row r="383" spans="3:13" x14ac:dyDescent="0.2">
      <c r="C383" s="53"/>
      <c r="D383" s="53"/>
      <c r="E383" s="53"/>
      <c r="F383" s="12"/>
      <c r="G383" s="53"/>
      <c r="H383" s="53"/>
      <c r="L383" s="53"/>
      <c r="M383" s="53"/>
    </row>
    <row r="384" spans="3:13" x14ac:dyDescent="0.2">
      <c r="C384" s="53"/>
      <c r="D384" s="53"/>
      <c r="E384" s="53"/>
      <c r="F384" s="12"/>
      <c r="G384" s="53"/>
      <c r="H384" s="53"/>
      <c r="L384" s="53"/>
      <c r="M384" s="53"/>
    </row>
    <row r="385" spans="3:13" x14ac:dyDescent="0.2">
      <c r="C385" s="53"/>
      <c r="D385" s="53"/>
      <c r="E385" s="53"/>
      <c r="F385" s="12"/>
      <c r="G385" s="53"/>
      <c r="H385" s="53"/>
      <c r="L385" s="53"/>
      <c r="M385" s="53"/>
    </row>
    <row r="386" spans="3:13" x14ac:dyDescent="0.2">
      <c r="C386" s="53"/>
      <c r="D386" s="53"/>
      <c r="E386" s="53"/>
      <c r="F386" s="12"/>
      <c r="G386" s="53"/>
      <c r="H386" s="53"/>
      <c r="L386" s="53"/>
      <c r="M386" s="53"/>
    </row>
    <row r="387" spans="3:13" x14ac:dyDescent="0.2">
      <c r="C387" s="53"/>
      <c r="D387" s="53"/>
      <c r="E387" s="53"/>
      <c r="F387" s="12"/>
      <c r="G387" s="53"/>
      <c r="H387" s="53"/>
      <c r="L387" s="53"/>
      <c r="M387" s="53"/>
    </row>
    <row r="388" spans="3:13" x14ac:dyDescent="0.2">
      <c r="C388" s="53"/>
      <c r="D388" s="53"/>
      <c r="E388" s="53"/>
      <c r="F388" s="12"/>
      <c r="G388" s="53"/>
      <c r="H388" s="53"/>
      <c r="L388" s="53"/>
      <c r="M388" s="53"/>
    </row>
    <row r="389" spans="3:13" x14ac:dyDescent="0.2">
      <c r="C389" s="53"/>
      <c r="D389" s="53"/>
      <c r="E389" s="53"/>
      <c r="F389" s="12"/>
      <c r="G389" s="53"/>
      <c r="H389" s="53"/>
      <c r="L389" s="53"/>
      <c r="M389" s="53"/>
    </row>
    <row r="390" spans="3:13" x14ac:dyDescent="0.2">
      <c r="C390" s="53"/>
      <c r="D390" s="53"/>
      <c r="E390" s="53"/>
      <c r="F390" s="12"/>
      <c r="G390" s="53"/>
      <c r="H390" s="53"/>
      <c r="L390" s="53"/>
      <c r="M390" s="53"/>
    </row>
    <row r="391" spans="3:13" x14ac:dyDescent="0.2">
      <c r="C391" s="53"/>
      <c r="D391" s="53"/>
      <c r="E391" s="53"/>
      <c r="F391" s="12"/>
      <c r="G391" s="53"/>
      <c r="H391" s="53"/>
      <c r="L391" s="53"/>
      <c r="M391" s="53"/>
    </row>
    <row r="392" spans="3:13" x14ac:dyDescent="0.2">
      <c r="C392" s="53"/>
      <c r="D392" s="53"/>
      <c r="E392" s="53"/>
      <c r="F392" s="12"/>
      <c r="G392" s="53"/>
      <c r="H392" s="53"/>
      <c r="L392" s="53"/>
      <c r="M392" s="53"/>
    </row>
    <row r="393" spans="3:13" x14ac:dyDescent="0.2">
      <c r="C393" s="53"/>
      <c r="D393" s="53"/>
      <c r="E393" s="53"/>
      <c r="F393" s="12"/>
      <c r="G393" s="53"/>
      <c r="H393" s="53"/>
      <c r="L393" s="53"/>
      <c r="M393" s="53"/>
    </row>
    <row r="394" spans="3:13" x14ac:dyDescent="0.2">
      <c r="C394" s="53"/>
      <c r="D394" s="53"/>
      <c r="E394" s="53"/>
      <c r="F394" s="12"/>
      <c r="G394" s="53"/>
      <c r="H394" s="53"/>
      <c r="L394" s="53"/>
      <c r="M394" s="53"/>
    </row>
    <row r="395" spans="3:13" x14ac:dyDescent="0.2">
      <c r="C395" s="53"/>
      <c r="D395" s="53"/>
      <c r="E395" s="53"/>
      <c r="F395" s="12"/>
      <c r="G395" s="53"/>
      <c r="H395" s="53"/>
      <c r="L395" s="53"/>
      <c r="M395" s="53"/>
    </row>
    <row r="396" spans="3:13" x14ac:dyDescent="0.2">
      <c r="C396" s="53"/>
      <c r="D396" s="53"/>
      <c r="E396" s="53"/>
      <c r="F396" s="12"/>
      <c r="G396" s="53"/>
      <c r="H396" s="53"/>
      <c r="L396" s="53"/>
      <c r="M396" s="53"/>
    </row>
    <row r="397" spans="3:13" x14ac:dyDescent="0.2">
      <c r="C397" s="53"/>
      <c r="D397" s="53"/>
      <c r="E397" s="53"/>
      <c r="F397" s="12"/>
      <c r="G397" s="53"/>
      <c r="H397" s="53"/>
      <c r="L397" s="53"/>
      <c r="M397" s="53"/>
    </row>
    <row r="398" spans="3:13" x14ac:dyDescent="0.2">
      <c r="C398" s="53"/>
      <c r="D398" s="53"/>
      <c r="E398" s="53"/>
      <c r="F398" s="12"/>
      <c r="G398" s="53"/>
      <c r="H398" s="53"/>
      <c r="L398" s="53"/>
      <c r="M398" s="53"/>
    </row>
    <row r="399" spans="3:13" x14ac:dyDescent="0.2">
      <c r="C399" s="53"/>
      <c r="D399" s="53"/>
      <c r="E399" s="53"/>
      <c r="F399" s="12"/>
      <c r="G399" s="53"/>
      <c r="H399" s="53"/>
      <c r="L399" s="53"/>
      <c r="M399" s="53"/>
    </row>
    <row r="400" spans="3:13" x14ac:dyDescent="0.2">
      <c r="C400" s="53"/>
      <c r="D400" s="53"/>
      <c r="E400" s="53"/>
      <c r="F400" s="12"/>
      <c r="G400" s="53"/>
      <c r="H400" s="53"/>
      <c r="L400" s="53"/>
      <c r="M400" s="53"/>
    </row>
    <row r="401" spans="3:13" x14ac:dyDescent="0.2">
      <c r="C401" s="53"/>
      <c r="D401" s="53"/>
      <c r="E401" s="53"/>
      <c r="F401" s="12"/>
      <c r="G401" s="53"/>
      <c r="H401" s="53"/>
      <c r="L401" s="53"/>
      <c r="M401" s="53"/>
    </row>
    <row r="402" spans="3:13" x14ac:dyDescent="0.2">
      <c r="C402" s="53"/>
      <c r="D402" s="53"/>
      <c r="E402" s="53"/>
      <c r="F402" s="12"/>
      <c r="G402" s="53"/>
      <c r="H402" s="53"/>
      <c r="L402" s="53"/>
      <c r="M402" s="53"/>
    </row>
    <row r="403" spans="3:13" x14ac:dyDescent="0.2">
      <c r="C403" s="53"/>
      <c r="D403" s="53"/>
      <c r="E403" s="53"/>
      <c r="F403" s="12"/>
      <c r="G403" s="53"/>
      <c r="H403" s="53"/>
      <c r="L403" s="53"/>
      <c r="M403" s="53"/>
    </row>
    <row r="404" spans="3:13" x14ac:dyDescent="0.2">
      <c r="C404" s="53"/>
      <c r="D404" s="53"/>
      <c r="E404" s="53"/>
      <c r="F404" s="12"/>
      <c r="G404" s="53"/>
      <c r="H404" s="53"/>
      <c r="L404" s="53"/>
      <c r="M404" s="53"/>
    </row>
    <row r="405" spans="3:13" x14ac:dyDescent="0.2">
      <c r="C405" s="53"/>
      <c r="D405" s="53"/>
      <c r="E405" s="53"/>
      <c r="F405" s="12"/>
      <c r="G405" s="53"/>
      <c r="H405" s="53"/>
      <c r="L405" s="53"/>
      <c r="M405" s="53"/>
    </row>
    <row r="406" spans="3:13" x14ac:dyDescent="0.2">
      <c r="C406" s="53"/>
      <c r="D406" s="53"/>
      <c r="E406" s="53"/>
      <c r="F406" s="12"/>
      <c r="G406" s="53"/>
      <c r="H406" s="53"/>
      <c r="L406" s="53"/>
      <c r="M406" s="53"/>
    </row>
    <row r="407" spans="3:13" x14ac:dyDescent="0.2">
      <c r="C407" s="53"/>
      <c r="D407" s="53"/>
      <c r="E407" s="53"/>
      <c r="F407" s="12"/>
      <c r="G407" s="53"/>
      <c r="H407" s="53"/>
      <c r="L407" s="53"/>
      <c r="M407" s="53"/>
    </row>
    <row r="408" spans="3:13" x14ac:dyDescent="0.2">
      <c r="C408" s="53"/>
      <c r="D408" s="53"/>
      <c r="E408" s="53"/>
      <c r="F408" s="12"/>
      <c r="G408" s="53"/>
      <c r="H408" s="53"/>
      <c r="L408" s="53"/>
      <c r="M408" s="53"/>
    </row>
    <row r="409" spans="3:13" x14ac:dyDescent="0.2">
      <c r="C409" s="53"/>
      <c r="D409" s="53"/>
      <c r="E409" s="53"/>
      <c r="F409" s="12"/>
      <c r="G409" s="53"/>
      <c r="H409" s="53"/>
      <c r="L409" s="53"/>
      <c r="M409" s="53"/>
    </row>
    <row r="410" spans="3:13" x14ac:dyDescent="0.2">
      <c r="C410" s="53"/>
      <c r="D410" s="53"/>
      <c r="E410" s="53"/>
      <c r="F410" s="12"/>
      <c r="G410" s="53"/>
      <c r="H410" s="53"/>
      <c r="L410" s="53"/>
      <c r="M410" s="53"/>
    </row>
    <row r="411" spans="3:13" x14ac:dyDescent="0.2">
      <c r="C411" s="53"/>
      <c r="D411" s="53"/>
      <c r="E411" s="53"/>
      <c r="F411" s="12"/>
      <c r="G411" s="53"/>
      <c r="H411" s="53"/>
      <c r="L411" s="53"/>
      <c r="M411" s="53"/>
    </row>
    <row r="412" spans="3:13" x14ac:dyDescent="0.2">
      <c r="C412" s="53"/>
      <c r="D412" s="53"/>
      <c r="E412" s="53"/>
      <c r="F412" s="12"/>
      <c r="G412" s="53"/>
      <c r="H412" s="53"/>
      <c r="L412" s="53"/>
      <c r="M412" s="53"/>
    </row>
    <row r="413" spans="3:13" x14ac:dyDescent="0.2">
      <c r="C413" s="53"/>
      <c r="D413" s="53"/>
      <c r="E413" s="53"/>
      <c r="F413" s="12"/>
      <c r="G413" s="53"/>
      <c r="H413" s="53"/>
      <c r="L413" s="53"/>
      <c r="M413" s="53"/>
    </row>
    <row r="414" spans="3:13" x14ac:dyDescent="0.2">
      <c r="C414" s="53"/>
      <c r="D414" s="53"/>
      <c r="E414" s="53"/>
      <c r="F414" s="12"/>
      <c r="G414" s="53"/>
      <c r="H414" s="53"/>
      <c r="L414" s="53"/>
      <c r="M414" s="53"/>
    </row>
    <row r="415" spans="3:13" x14ac:dyDescent="0.2">
      <c r="C415" s="53"/>
      <c r="D415" s="53"/>
      <c r="E415" s="53"/>
      <c r="F415" s="12"/>
      <c r="G415" s="53"/>
      <c r="H415" s="53"/>
      <c r="L415" s="53"/>
      <c r="M415" s="53"/>
    </row>
    <row r="416" spans="3:13" x14ac:dyDescent="0.2">
      <c r="C416" s="53"/>
      <c r="D416" s="53"/>
      <c r="E416" s="53"/>
      <c r="F416" s="12"/>
      <c r="G416" s="53"/>
      <c r="H416" s="53"/>
      <c r="L416" s="53"/>
      <c r="M416" s="53"/>
    </row>
    <row r="417" spans="3:13" x14ac:dyDescent="0.2">
      <c r="C417" s="53"/>
      <c r="D417" s="53"/>
      <c r="E417" s="53"/>
      <c r="F417" s="12"/>
      <c r="G417" s="53"/>
      <c r="H417" s="53"/>
      <c r="L417" s="53"/>
      <c r="M417" s="53"/>
    </row>
    <row r="418" spans="3:13" x14ac:dyDescent="0.2">
      <c r="C418" s="53"/>
      <c r="D418" s="53"/>
      <c r="E418" s="53"/>
      <c r="F418" s="12"/>
      <c r="G418" s="53"/>
      <c r="H418" s="53"/>
      <c r="L418" s="53"/>
      <c r="M418" s="53"/>
    </row>
    <row r="419" spans="3:13" x14ac:dyDescent="0.2">
      <c r="C419" s="53"/>
      <c r="D419" s="53"/>
      <c r="E419" s="53"/>
      <c r="F419" s="12"/>
      <c r="G419" s="53"/>
      <c r="H419" s="53"/>
      <c r="L419" s="53"/>
      <c r="M419" s="53"/>
    </row>
    <row r="420" spans="3:13" x14ac:dyDescent="0.2">
      <c r="C420" s="53"/>
      <c r="D420" s="53"/>
      <c r="E420" s="53"/>
      <c r="F420" s="12"/>
      <c r="G420" s="53"/>
      <c r="H420" s="53"/>
      <c r="L420" s="53"/>
      <c r="M420" s="53"/>
    </row>
    <row r="421" spans="3:13" x14ac:dyDescent="0.2">
      <c r="C421" s="53"/>
      <c r="D421" s="53"/>
      <c r="E421" s="53"/>
      <c r="F421" s="12"/>
      <c r="G421" s="53"/>
      <c r="H421" s="53"/>
      <c r="L421" s="53"/>
      <c r="M421" s="53"/>
    </row>
    <row r="422" spans="3:13" x14ac:dyDescent="0.2">
      <c r="C422" s="53"/>
      <c r="D422" s="53"/>
      <c r="E422" s="53"/>
      <c r="F422" s="12"/>
      <c r="G422" s="53"/>
      <c r="H422" s="53"/>
      <c r="L422" s="53"/>
      <c r="M422" s="53"/>
    </row>
    <row r="423" spans="3:13" x14ac:dyDescent="0.2">
      <c r="C423" s="53"/>
      <c r="D423" s="53"/>
      <c r="E423" s="53"/>
      <c r="F423" s="12"/>
      <c r="G423" s="53"/>
      <c r="H423" s="53"/>
      <c r="L423" s="53"/>
      <c r="M423" s="53"/>
    </row>
    <row r="424" spans="3:13" x14ac:dyDescent="0.2">
      <c r="C424" s="53"/>
      <c r="D424" s="53"/>
      <c r="E424" s="53"/>
      <c r="F424" s="12"/>
      <c r="G424" s="53"/>
      <c r="H424" s="53"/>
      <c r="L424" s="53"/>
      <c r="M424" s="53"/>
    </row>
    <row r="425" spans="3:13" x14ac:dyDescent="0.2">
      <c r="C425" s="53"/>
      <c r="D425" s="53"/>
      <c r="E425" s="53"/>
      <c r="F425" s="12"/>
      <c r="G425" s="53"/>
      <c r="H425" s="53"/>
      <c r="L425" s="53"/>
      <c r="M425" s="53"/>
    </row>
    <row r="426" spans="3:13" x14ac:dyDescent="0.2">
      <c r="C426" s="53"/>
      <c r="D426" s="53"/>
      <c r="E426" s="53"/>
      <c r="F426" s="12"/>
      <c r="G426" s="53"/>
      <c r="H426" s="53"/>
      <c r="L426" s="53"/>
      <c r="M426" s="53"/>
    </row>
    <row r="427" spans="3:13" x14ac:dyDescent="0.2">
      <c r="C427" s="53"/>
      <c r="D427" s="53"/>
      <c r="E427" s="53"/>
      <c r="F427" s="12"/>
      <c r="G427" s="53"/>
      <c r="H427" s="53"/>
      <c r="L427" s="53"/>
      <c r="M427" s="53"/>
    </row>
    <row r="428" spans="3:13" x14ac:dyDescent="0.2">
      <c r="C428" s="53"/>
      <c r="D428" s="53"/>
      <c r="E428" s="53"/>
      <c r="F428" s="12"/>
      <c r="G428" s="53"/>
      <c r="H428" s="53"/>
      <c r="L428" s="53"/>
      <c r="M428" s="53"/>
    </row>
    <row r="429" spans="3:13" x14ac:dyDescent="0.2">
      <c r="C429" s="53"/>
      <c r="D429" s="53"/>
      <c r="E429" s="53"/>
      <c r="F429" s="12"/>
      <c r="G429" s="53"/>
      <c r="H429" s="53"/>
      <c r="L429" s="53"/>
      <c r="M429" s="53"/>
    </row>
    <row r="430" spans="3:13" x14ac:dyDescent="0.2">
      <c r="C430" s="53"/>
      <c r="D430" s="53"/>
      <c r="E430" s="53"/>
      <c r="F430" s="12"/>
      <c r="G430" s="53"/>
      <c r="H430" s="53"/>
      <c r="L430" s="53"/>
      <c r="M430" s="53"/>
    </row>
    <row r="431" spans="3:13" x14ac:dyDescent="0.2">
      <c r="C431" s="53"/>
      <c r="D431" s="53"/>
      <c r="E431" s="53"/>
      <c r="F431" s="12"/>
      <c r="G431" s="53"/>
      <c r="H431" s="53"/>
      <c r="L431" s="53"/>
      <c r="M431" s="53"/>
    </row>
    <row r="432" spans="3:13" x14ac:dyDescent="0.2">
      <c r="C432" s="53"/>
      <c r="D432" s="53"/>
      <c r="E432" s="53"/>
      <c r="F432" s="12"/>
      <c r="G432" s="53"/>
      <c r="H432" s="53"/>
      <c r="L432" s="53"/>
      <c r="M432" s="53"/>
    </row>
    <row r="433" spans="3:13" x14ac:dyDescent="0.2">
      <c r="C433" s="53"/>
      <c r="D433" s="53"/>
      <c r="E433" s="53"/>
      <c r="F433" s="12"/>
      <c r="G433" s="53"/>
      <c r="H433" s="53"/>
      <c r="L433" s="53"/>
      <c r="M433" s="53"/>
    </row>
    <row r="434" spans="3:13" x14ac:dyDescent="0.2">
      <c r="C434" s="53"/>
      <c r="D434" s="53"/>
      <c r="E434" s="53"/>
      <c r="F434" s="12"/>
      <c r="G434" s="53"/>
      <c r="H434" s="53"/>
      <c r="L434" s="53"/>
      <c r="M434" s="53"/>
    </row>
    <row r="435" spans="3:13" x14ac:dyDescent="0.2">
      <c r="C435" s="53"/>
      <c r="D435" s="53"/>
      <c r="E435" s="53"/>
      <c r="F435" s="12"/>
      <c r="G435" s="53"/>
      <c r="H435" s="53"/>
      <c r="L435" s="53"/>
      <c r="M435" s="53"/>
    </row>
    <row r="436" spans="3:13" x14ac:dyDescent="0.2">
      <c r="C436" s="53"/>
      <c r="D436" s="53"/>
      <c r="E436" s="53"/>
      <c r="F436" s="12"/>
      <c r="G436" s="53"/>
      <c r="H436" s="53"/>
      <c r="L436" s="53"/>
      <c r="M436" s="53"/>
    </row>
    <row r="437" spans="3:13" x14ac:dyDescent="0.2">
      <c r="C437" s="53"/>
      <c r="D437" s="53"/>
      <c r="E437" s="53"/>
      <c r="F437" s="12"/>
      <c r="G437" s="53"/>
      <c r="H437" s="53"/>
      <c r="L437" s="53"/>
      <c r="M437" s="53"/>
    </row>
    <row r="438" spans="3:13" x14ac:dyDescent="0.2">
      <c r="C438" s="53"/>
      <c r="D438" s="53"/>
      <c r="E438" s="53"/>
      <c r="F438" s="12"/>
      <c r="G438" s="53"/>
      <c r="H438" s="53"/>
      <c r="L438" s="53"/>
      <c r="M438" s="53"/>
    </row>
    <row r="439" spans="3:13" x14ac:dyDescent="0.2">
      <c r="C439" s="53"/>
      <c r="D439" s="53"/>
      <c r="E439" s="53"/>
      <c r="F439" s="12"/>
      <c r="G439" s="53"/>
      <c r="H439" s="53"/>
      <c r="L439" s="53"/>
      <c r="M439" s="53"/>
    </row>
    <row r="440" spans="3:13" x14ac:dyDescent="0.2">
      <c r="C440" s="53"/>
      <c r="D440" s="53"/>
      <c r="E440" s="53"/>
      <c r="F440" s="12"/>
      <c r="G440" s="53"/>
      <c r="H440" s="53"/>
      <c r="L440" s="53"/>
      <c r="M440" s="53"/>
    </row>
    <row r="441" spans="3:13" x14ac:dyDescent="0.2">
      <c r="C441" s="53"/>
      <c r="D441" s="53"/>
      <c r="E441" s="53"/>
      <c r="F441" s="12"/>
      <c r="G441" s="53"/>
      <c r="H441" s="53"/>
      <c r="L441" s="53"/>
      <c r="M441" s="53"/>
    </row>
    <row r="442" spans="3:13" x14ac:dyDescent="0.2">
      <c r="C442" s="53"/>
      <c r="D442" s="53"/>
      <c r="E442" s="53"/>
      <c r="F442" s="12"/>
      <c r="G442" s="53"/>
      <c r="H442" s="53"/>
      <c r="L442" s="53"/>
      <c r="M442" s="53"/>
    </row>
    <row r="443" spans="3:13" x14ac:dyDescent="0.2">
      <c r="C443" s="53"/>
      <c r="D443" s="53"/>
      <c r="E443" s="53"/>
      <c r="F443" s="12"/>
      <c r="G443" s="53"/>
      <c r="H443" s="53"/>
      <c r="L443" s="53"/>
      <c r="M443" s="53"/>
    </row>
    <row r="444" spans="3:13" x14ac:dyDescent="0.2">
      <c r="C444" s="53"/>
      <c r="D444" s="53"/>
      <c r="E444" s="53"/>
      <c r="F444" s="12"/>
      <c r="G444" s="53"/>
      <c r="H444" s="53"/>
      <c r="L444" s="53"/>
      <c r="M444" s="53"/>
    </row>
    <row r="445" spans="3:13" x14ac:dyDescent="0.2">
      <c r="C445" s="53"/>
      <c r="D445" s="53"/>
      <c r="E445" s="53"/>
      <c r="F445" s="12"/>
      <c r="G445" s="53"/>
      <c r="H445" s="53"/>
      <c r="L445" s="53"/>
      <c r="M445" s="53"/>
    </row>
    <row r="446" spans="3:13" x14ac:dyDescent="0.2">
      <c r="C446" s="53"/>
      <c r="D446" s="53"/>
      <c r="E446" s="53"/>
      <c r="F446" s="12"/>
      <c r="G446" s="53"/>
      <c r="H446" s="53"/>
      <c r="L446" s="53"/>
      <c r="M446" s="53"/>
    </row>
    <row r="447" spans="3:13" x14ac:dyDescent="0.2">
      <c r="C447" s="53"/>
      <c r="D447" s="53"/>
      <c r="E447" s="53"/>
      <c r="F447" s="12"/>
      <c r="G447" s="53"/>
      <c r="H447" s="53"/>
      <c r="L447" s="53"/>
      <c r="M447" s="53"/>
    </row>
    <row r="448" spans="3:13" x14ac:dyDescent="0.2">
      <c r="C448" s="53"/>
      <c r="D448" s="53"/>
      <c r="E448" s="53"/>
      <c r="F448" s="12"/>
      <c r="G448" s="53"/>
      <c r="H448" s="53"/>
      <c r="L448" s="53"/>
      <c r="M448" s="53"/>
    </row>
    <row r="449" spans="3:13" x14ac:dyDescent="0.2">
      <c r="C449" s="53"/>
      <c r="D449" s="53"/>
      <c r="E449" s="53"/>
      <c r="F449" s="12"/>
      <c r="G449" s="53"/>
      <c r="H449" s="53"/>
      <c r="L449" s="53"/>
      <c r="M449" s="53"/>
    </row>
    <row r="450" spans="3:13" x14ac:dyDescent="0.2">
      <c r="C450" s="53"/>
      <c r="D450" s="53"/>
      <c r="E450" s="53"/>
      <c r="F450" s="12"/>
      <c r="G450" s="53"/>
      <c r="H450" s="53"/>
      <c r="L450" s="53"/>
      <c r="M450" s="53"/>
    </row>
    <row r="451" spans="3:13" x14ac:dyDescent="0.2">
      <c r="C451" s="53"/>
      <c r="D451" s="53"/>
      <c r="E451" s="53"/>
      <c r="F451" s="12"/>
      <c r="G451" s="53"/>
      <c r="H451" s="53"/>
      <c r="L451" s="53"/>
      <c r="M451" s="53"/>
    </row>
    <row r="452" spans="3:13" x14ac:dyDescent="0.2">
      <c r="C452" s="53"/>
      <c r="D452" s="53"/>
      <c r="E452" s="53"/>
      <c r="F452" s="12"/>
      <c r="G452" s="53"/>
      <c r="H452" s="53"/>
      <c r="L452" s="53"/>
      <c r="M452" s="53"/>
    </row>
    <row r="453" spans="3:13" x14ac:dyDescent="0.2">
      <c r="C453" s="53"/>
      <c r="D453" s="53"/>
      <c r="E453" s="53"/>
      <c r="F453" s="12"/>
      <c r="G453" s="53"/>
      <c r="H453" s="53"/>
      <c r="L453" s="53"/>
      <c r="M453" s="53"/>
    </row>
    <row r="454" spans="3:13" x14ac:dyDescent="0.2">
      <c r="C454" s="53"/>
      <c r="D454" s="53"/>
      <c r="E454" s="53"/>
      <c r="F454" s="12"/>
      <c r="G454" s="53"/>
      <c r="H454" s="53"/>
      <c r="L454" s="53"/>
      <c r="M454" s="53"/>
    </row>
    <row r="455" spans="3:13" x14ac:dyDescent="0.2">
      <c r="C455" s="53"/>
      <c r="D455" s="53"/>
      <c r="E455" s="53"/>
      <c r="F455" s="12"/>
      <c r="G455" s="53"/>
      <c r="H455" s="53"/>
      <c r="L455" s="53"/>
      <c r="M455" s="53"/>
    </row>
    <row r="456" spans="3:13" x14ac:dyDescent="0.2">
      <c r="C456" s="53"/>
      <c r="D456" s="53"/>
      <c r="E456" s="53"/>
      <c r="F456" s="12"/>
      <c r="G456" s="53"/>
      <c r="H456" s="53"/>
      <c r="L456" s="53"/>
      <c r="M456" s="53"/>
    </row>
    <row r="457" spans="3:13" x14ac:dyDescent="0.2">
      <c r="C457" s="53"/>
      <c r="D457" s="53"/>
      <c r="E457" s="53"/>
      <c r="F457" s="12"/>
      <c r="G457" s="53"/>
      <c r="H457" s="53"/>
      <c r="L457" s="53"/>
      <c r="M457" s="53"/>
    </row>
    <row r="458" spans="3:13" x14ac:dyDescent="0.2">
      <c r="C458" s="53"/>
      <c r="D458" s="53"/>
      <c r="E458" s="53"/>
      <c r="F458" s="12"/>
      <c r="G458" s="53"/>
      <c r="H458" s="53"/>
      <c r="L458" s="53"/>
      <c r="M458" s="53"/>
    </row>
    <row r="459" spans="3:13" x14ac:dyDescent="0.2">
      <c r="C459" s="53"/>
      <c r="D459" s="53"/>
      <c r="E459" s="53"/>
      <c r="F459" s="12"/>
      <c r="G459" s="53"/>
      <c r="H459" s="53"/>
      <c r="L459" s="53"/>
      <c r="M459" s="53"/>
    </row>
    <row r="460" spans="3:13" x14ac:dyDescent="0.2">
      <c r="C460" s="53"/>
      <c r="D460" s="53"/>
      <c r="E460" s="53"/>
      <c r="F460" s="12"/>
      <c r="G460" s="53"/>
      <c r="H460" s="53"/>
      <c r="L460" s="53"/>
      <c r="M460" s="53"/>
    </row>
    <row r="461" spans="3:13" x14ac:dyDescent="0.2">
      <c r="C461" s="53"/>
      <c r="D461" s="53"/>
      <c r="E461" s="53"/>
      <c r="F461" s="12"/>
      <c r="G461" s="53"/>
      <c r="H461" s="53"/>
      <c r="L461" s="53"/>
      <c r="M461" s="53"/>
    </row>
    <row r="462" spans="3:13" x14ac:dyDescent="0.2">
      <c r="C462" s="53"/>
      <c r="D462" s="53"/>
      <c r="E462" s="53"/>
      <c r="F462" s="12"/>
      <c r="G462" s="53"/>
      <c r="H462" s="53"/>
      <c r="L462" s="53"/>
      <c r="M462" s="53"/>
    </row>
    <row r="463" spans="3:13" x14ac:dyDescent="0.2">
      <c r="C463" s="53"/>
      <c r="D463" s="53"/>
      <c r="E463" s="53"/>
      <c r="F463" s="12"/>
      <c r="G463" s="53"/>
      <c r="H463" s="53"/>
      <c r="L463" s="53"/>
      <c r="M463" s="53"/>
    </row>
    <row r="464" spans="3:13" x14ac:dyDescent="0.2">
      <c r="C464" s="53"/>
      <c r="D464" s="53"/>
      <c r="E464" s="53"/>
      <c r="F464" s="12"/>
      <c r="G464" s="53"/>
      <c r="H464" s="53"/>
      <c r="L464" s="53"/>
      <c r="M464" s="53"/>
    </row>
    <row r="465" spans="3:13" x14ac:dyDescent="0.2">
      <c r="C465" s="53"/>
      <c r="D465" s="53"/>
      <c r="E465" s="53"/>
      <c r="F465" s="12"/>
      <c r="G465" s="53"/>
      <c r="H465" s="53"/>
      <c r="L465" s="53"/>
      <c r="M465" s="53"/>
    </row>
    <row r="466" spans="3:13" x14ac:dyDescent="0.2">
      <c r="C466" s="53"/>
      <c r="D466" s="53"/>
      <c r="E466" s="53"/>
      <c r="F466" s="12"/>
      <c r="G466" s="53"/>
      <c r="H466" s="53"/>
      <c r="L466" s="53"/>
      <c r="M466" s="53"/>
    </row>
    <row r="467" spans="3:13" x14ac:dyDescent="0.2">
      <c r="C467" s="53"/>
      <c r="D467" s="53"/>
      <c r="E467" s="53"/>
      <c r="F467" s="12"/>
      <c r="G467" s="53"/>
      <c r="H467" s="53"/>
      <c r="L467" s="53"/>
      <c r="M467" s="53"/>
    </row>
    <row r="468" spans="3:13" x14ac:dyDescent="0.2">
      <c r="C468" s="53"/>
      <c r="D468" s="53"/>
      <c r="E468" s="53"/>
      <c r="F468" s="12"/>
      <c r="G468" s="53"/>
      <c r="H468" s="53"/>
      <c r="L468" s="53"/>
      <c r="M468" s="53"/>
    </row>
    <row r="469" spans="3:13" x14ac:dyDescent="0.2">
      <c r="C469" s="53"/>
      <c r="D469" s="53"/>
      <c r="E469" s="53"/>
      <c r="F469" s="12"/>
      <c r="G469" s="53"/>
      <c r="H469" s="53"/>
      <c r="L469" s="53"/>
      <c r="M469" s="53"/>
    </row>
    <row r="470" spans="3:13" x14ac:dyDescent="0.2">
      <c r="C470" s="53"/>
      <c r="D470" s="53"/>
      <c r="E470" s="53"/>
      <c r="F470" s="12"/>
      <c r="G470" s="53"/>
      <c r="H470" s="53"/>
      <c r="L470" s="53"/>
      <c r="M470" s="53"/>
    </row>
    <row r="471" spans="3:13" x14ac:dyDescent="0.2">
      <c r="C471" s="53"/>
      <c r="D471" s="53"/>
      <c r="E471" s="53"/>
      <c r="F471" s="12"/>
      <c r="G471" s="53"/>
      <c r="H471" s="53"/>
      <c r="L471" s="53"/>
      <c r="M471" s="53"/>
    </row>
    <row r="472" spans="3:13" x14ac:dyDescent="0.2">
      <c r="C472" s="53"/>
      <c r="D472" s="53"/>
      <c r="E472" s="53"/>
      <c r="F472" s="12"/>
      <c r="G472" s="53"/>
      <c r="H472" s="53"/>
      <c r="L472" s="53"/>
      <c r="M472" s="53"/>
    </row>
    <row r="473" spans="3:13" x14ac:dyDescent="0.2">
      <c r="C473" s="53"/>
      <c r="D473" s="53"/>
      <c r="E473" s="53"/>
      <c r="F473" s="12"/>
      <c r="G473" s="53"/>
      <c r="H473" s="53"/>
      <c r="L473" s="53"/>
      <c r="M473" s="53"/>
    </row>
    <row r="474" spans="3:13" x14ac:dyDescent="0.2">
      <c r="C474" s="53"/>
      <c r="D474" s="53"/>
      <c r="E474" s="53"/>
      <c r="F474" s="12"/>
      <c r="G474" s="53"/>
      <c r="H474" s="53"/>
      <c r="L474" s="53"/>
      <c r="M474" s="53"/>
    </row>
    <row r="475" spans="3:13" x14ac:dyDescent="0.2">
      <c r="C475" s="53"/>
      <c r="D475" s="53"/>
      <c r="E475" s="53"/>
      <c r="F475" s="12"/>
      <c r="G475" s="53"/>
      <c r="H475" s="53"/>
      <c r="L475" s="53"/>
      <c r="M475" s="53"/>
    </row>
    <row r="476" spans="3:13" x14ac:dyDescent="0.2">
      <c r="C476" s="53"/>
      <c r="D476" s="53"/>
      <c r="E476" s="53"/>
      <c r="F476" s="12"/>
      <c r="G476" s="53"/>
      <c r="H476" s="53"/>
      <c r="L476" s="53"/>
      <c r="M476" s="53"/>
    </row>
    <row r="477" spans="3:13" x14ac:dyDescent="0.2">
      <c r="C477" s="53"/>
      <c r="D477" s="53"/>
      <c r="E477" s="53"/>
      <c r="F477" s="12"/>
      <c r="G477" s="53"/>
      <c r="H477" s="53"/>
      <c r="L477" s="53"/>
      <c r="M477" s="53"/>
    </row>
    <row r="478" spans="3:13" x14ac:dyDescent="0.2">
      <c r="C478" s="53"/>
      <c r="D478" s="53"/>
      <c r="E478" s="53"/>
      <c r="F478" s="12"/>
      <c r="G478" s="53"/>
      <c r="H478" s="53"/>
      <c r="L478" s="53"/>
      <c r="M478" s="53"/>
    </row>
    <row r="479" spans="3:13" x14ac:dyDescent="0.2">
      <c r="C479" s="53"/>
      <c r="D479" s="53"/>
      <c r="E479" s="53"/>
      <c r="F479" s="12"/>
      <c r="G479" s="53"/>
      <c r="H479" s="53"/>
      <c r="L479" s="53"/>
      <c r="M479" s="53"/>
    </row>
    <row r="480" spans="3:13" x14ac:dyDescent="0.2">
      <c r="C480" s="53"/>
      <c r="D480" s="53"/>
      <c r="E480" s="53"/>
      <c r="F480" s="12"/>
      <c r="G480" s="53"/>
      <c r="H480" s="53"/>
      <c r="L480" s="53"/>
      <c r="M480" s="53"/>
    </row>
    <row r="481" spans="3:13" x14ac:dyDescent="0.2">
      <c r="C481" s="53"/>
      <c r="D481" s="53"/>
      <c r="E481" s="53"/>
      <c r="F481" s="12"/>
      <c r="G481" s="53"/>
      <c r="H481" s="53"/>
      <c r="L481" s="53"/>
      <c r="M481" s="53"/>
    </row>
    <row r="482" spans="3:13" x14ac:dyDescent="0.2">
      <c r="C482" s="53"/>
      <c r="D482" s="53"/>
      <c r="E482" s="53"/>
      <c r="F482" s="12"/>
      <c r="G482" s="53"/>
      <c r="H482" s="53"/>
      <c r="L482" s="53"/>
      <c r="M482" s="53"/>
    </row>
    <row r="483" spans="3:13" x14ac:dyDescent="0.2">
      <c r="C483" s="53"/>
      <c r="D483" s="53"/>
      <c r="E483" s="53"/>
      <c r="F483" s="12"/>
      <c r="G483" s="53"/>
      <c r="H483" s="53"/>
      <c r="L483" s="53"/>
      <c r="M483" s="53"/>
    </row>
    <row r="484" spans="3:13" x14ac:dyDescent="0.2">
      <c r="C484" s="53"/>
      <c r="D484" s="53"/>
      <c r="E484" s="53"/>
      <c r="F484" s="12"/>
      <c r="G484" s="53"/>
      <c r="H484" s="53"/>
      <c r="L484" s="53"/>
      <c r="M484" s="53"/>
    </row>
    <row r="485" spans="3:13" x14ac:dyDescent="0.2">
      <c r="C485" s="53"/>
      <c r="D485" s="53"/>
      <c r="E485" s="53"/>
      <c r="F485" s="12"/>
      <c r="G485" s="53"/>
      <c r="H485" s="53"/>
      <c r="L485" s="53"/>
      <c r="M485" s="53"/>
    </row>
    <row r="486" spans="3:13" x14ac:dyDescent="0.2">
      <c r="C486" s="53"/>
      <c r="D486" s="53"/>
      <c r="E486" s="53"/>
      <c r="F486" s="12"/>
      <c r="G486" s="53"/>
      <c r="H486" s="53"/>
      <c r="L486" s="53"/>
      <c r="M486" s="53"/>
    </row>
    <row r="487" spans="3:13" x14ac:dyDescent="0.2">
      <c r="C487" s="53"/>
      <c r="D487" s="53"/>
      <c r="E487" s="53"/>
      <c r="F487" s="12"/>
      <c r="G487" s="53"/>
      <c r="H487" s="53"/>
      <c r="L487" s="53"/>
      <c r="M487" s="53"/>
    </row>
    <row r="488" spans="3:13" x14ac:dyDescent="0.2">
      <c r="C488" s="53"/>
      <c r="D488" s="53"/>
      <c r="E488" s="53"/>
      <c r="F488" s="12"/>
      <c r="G488" s="53"/>
      <c r="H488" s="53"/>
      <c r="L488" s="53"/>
      <c r="M488" s="53"/>
    </row>
    <row r="489" spans="3:13" x14ac:dyDescent="0.2">
      <c r="C489" s="53"/>
      <c r="D489" s="53"/>
      <c r="E489" s="53"/>
      <c r="F489" s="12"/>
      <c r="G489" s="53"/>
      <c r="H489" s="53"/>
      <c r="L489" s="53"/>
      <c r="M489" s="53"/>
    </row>
    <row r="490" spans="3:13" x14ac:dyDescent="0.2">
      <c r="C490" s="53"/>
      <c r="D490" s="53"/>
      <c r="E490" s="53"/>
      <c r="F490" s="12"/>
      <c r="G490" s="53"/>
      <c r="H490" s="53"/>
      <c r="L490" s="53"/>
      <c r="M490" s="53"/>
    </row>
    <row r="491" spans="3:13" x14ac:dyDescent="0.2">
      <c r="C491" s="53"/>
      <c r="D491" s="53"/>
      <c r="E491" s="53"/>
      <c r="F491" s="12"/>
      <c r="G491" s="53"/>
      <c r="H491" s="53"/>
      <c r="L491" s="53"/>
      <c r="M491" s="53"/>
    </row>
    <row r="492" spans="3:13" x14ac:dyDescent="0.2">
      <c r="C492" s="53"/>
      <c r="D492" s="53"/>
      <c r="E492" s="53"/>
      <c r="F492" s="12"/>
      <c r="G492" s="53"/>
      <c r="H492" s="53"/>
      <c r="L492" s="53"/>
      <c r="M492" s="53"/>
    </row>
    <row r="493" spans="3:13" x14ac:dyDescent="0.2">
      <c r="C493" s="53"/>
      <c r="D493" s="53"/>
      <c r="E493" s="53"/>
      <c r="F493" s="12"/>
      <c r="G493" s="53"/>
      <c r="H493" s="53"/>
      <c r="L493" s="53"/>
      <c r="M493" s="53"/>
    </row>
    <row r="494" spans="3:13" x14ac:dyDescent="0.2">
      <c r="C494" s="53"/>
      <c r="D494" s="53"/>
      <c r="E494" s="53"/>
      <c r="F494" s="12"/>
      <c r="G494" s="53"/>
      <c r="H494" s="53"/>
      <c r="L494" s="53"/>
      <c r="M494" s="53"/>
    </row>
    <row r="495" spans="3:13" x14ac:dyDescent="0.2">
      <c r="C495" s="53"/>
      <c r="D495" s="53"/>
      <c r="E495" s="53"/>
      <c r="F495" s="12"/>
      <c r="G495" s="53"/>
      <c r="H495" s="53"/>
      <c r="L495" s="53"/>
      <c r="M495" s="53"/>
    </row>
    <row r="496" spans="3:13" x14ac:dyDescent="0.2">
      <c r="C496" s="53"/>
      <c r="D496" s="53"/>
      <c r="E496" s="53"/>
      <c r="F496" s="12"/>
      <c r="G496" s="53"/>
      <c r="H496" s="53"/>
      <c r="L496" s="53"/>
      <c r="M496" s="53"/>
    </row>
    <row r="497" spans="3:13" x14ac:dyDescent="0.2">
      <c r="C497" s="53"/>
      <c r="D497" s="53"/>
      <c r="E497" s="53"/>
      <c r="F497" s="12"/>
      <c r="G497" s="53"/>
      <c r="H497" s="53"/>
      <c r="L497" s="53"/>
      <c r="M497" s="53"/>
    </row>
    <row r="498" spans="3:13" x14ac:dyDescent="0.2">
      <c r="C498" s="53"/>
      <c r="D498" s="53"/>
      <c r="E498" s="53"/>
      <c r="F498" s="12"/>
      <c r="G498" s="53"/>
      <c r="H498" s="53"/>
      <c r="L498" s="53"/>
      <c r="M498" s="53"/>
    </row>
    <row r="499" spans="3:13" x14ac:dyDescent="0.2">
      <c r="C499" s="53"/>
      <c r="D499" s="53"/>
      <c r="E499" s="53"/>
      <c r="F499" s="12"/>
      <c r="G499" s="53"/>
      <c r="H499" s="53"/>
      <c r="L499" s="53"/>
      <c r="M499" s="53"/>
    </row>
    <row r="500" spans="3:13" x14ac:dyDescent="0.2">
      <c r="C500" s="53"/>
      <c r="D500" s="53"/>
      <c r="E500" s="53"/>
      <c r="F500" s="12"/>
      <c r="G500" s="53"/>
      <c r="H500" s="53"/>
      <c r="L500" s="53"/>
      <c r="M500" s="53"/>
    </row>
    <row r="501" spans="3:13" x14ac:dyDescent="0.2">
      <c r="C501" s="53"/>
      <c r="D501" s="53"/>
      <c r="E501" s="53"/>
      <c r="F501" s="12"/>
      <c r="G501" s="53"/>
      <c r="H501" s="53"/>
      <c r="L501" s="53"/>
      <c r="M501" s="53"/>
    </row>
    <row r="502" spans="3:13" x14ac:dyDescent="0.2">
      <c r="C502" s="53"/>
      <c r="D502" s="53"/>
      <c r="E502" s="53"/>
      <c r="F502" s="12"/>
      <c r="G502" s="53"/>
      <c r="H502" s="53"/>
      <c r="L502" s="53"/>
      <c r="M502" s="53"/>
    </row>
    <row r="503" spans="3:13" x14ac:dyDescent="0.2">
      <c r="C503" s="53"/>
      <c r="D503" s="53"/>
      <c r="E503" s="53"/>
      <c r="F503" s="12"/>
      <c r="G503" s="53"/>
      <c r="H503" s="53"/>
      <c r="L503" s="53"/>
      <c r="M503" s="53"/>
    </row>
    <row r="504" spans="3:13" x14ac:dyDescent="0.2">
      <c r="C504" s="53"/>
      <c r="D504" s="53"/>
      <c r="E504" s="53"/>
      <c r="F504" s="12"/>
      <c r="G504" s="53"/>
      <c r="H504" s="53"/>
      <c r="L504" s="53"/>
      <c r="M504" s="53"/>
    </row>
    <row r="505" spans="3:13" x14ac:dyDescent="0.2">
      <c r="C505" s="53"/>
      <c r="D505" s="53"/>
      <c r="E505" s="53"/>
      <c r="F505" s="12"/>
      <c r="G505" s="53"/>
      <c r="H505" s="53"/>
      <c r="L505" s="53"/>
      <c r="M505" s="53"/>
    </row>
    <row r="506" spans="3:13" x14ac:dyDescent="0.2">
      <c r="C506" s="53"/>
      <c r="D506" s="53"/>
      <c r="E506" s="53"/>
      <c r="F506" s="12"/>
      <c r="G506" s="53"/>
      <c r="H506" s="53"/>
      <c r="L506" s="53"/>
      <c r="M506" s="53"/>
    </row>
    <row r="507" spans="3:13" x14ac:dyDescent="0.2">
      <c r="C507" s="53"/>
      <c r="D507" s="53"/>
      <c r="E507" s="53"/>
      <c r="F507" s="12"/>
      <c r="G507" s="53"/>
      <c r="H507" s="53"/>
      <c r="L507" s="53"/>
      <c r="M507" s="53"/>
    </row>
    <row r="508" spans="3:13" x14ac:dyDescent="0.2">
      <c r="C508" s="53"/>
      <c r="D508" s="53"/>
      <c r="E508" s="53"/>
      <c r="F508" s="12"/>
      <c r="G508" s="53"/>
      <c r="H508" s="53"/>
      <c r="L508" s="53"/>
      <c r="M508" s="53"/>
    </row>
    <row r="509" spans="3:13" x14ac:dyDescent="0.2">
      <c r="C509" s="53"/>
      <c r="D509" s="53"/>
      <c r="E509" s="53"/>
      <c r="F509" s="12"/>
      <c r="G509" s="53"/>
      <c r="H509" s="53"/>
      <c r="L509" s="53"/>
      <c r="M509" s="53"/>
    </row>
    <row r="510" spans="3:13" x14ac:dyDescent="0.2">
      <c r="C510" s="53"/>
      <c r="D510" s="53"/>
      <c r="E510" s="53"/>
      <c r="F510" s="12"/>
      <c r="G510" s="53"/>
      <c r="H510" s="53"/>
      <c r="L510" s="53"/>
      <c r="M510" s="53"/>
    </row>
  </sheetData>
  <mergeCells count="35">
    <mergeCell ref="C343:M343"/>
    <mergeCell ref="C218:M218"/>
    <mergeCell ref="C244:M244"/>
    <mergeCell ref="C275:M275"/>
    <mergeCell ref="C276:M276"/>
    <mergeCell ref="C282:M282"/>
    <mergeCell ref="C288:M288"/>
    <mergeCell ref="C320:M320"/>
    <mergeCell ref="C321:M321"/>
    <mergeCell ref="C327:M327"/>
    <mergeCell ref="C332:M332"/>
    <mergeCell ref="C294:M294"/>
    <mergeCell ref="C217:M217"/>
    <mergeCell ref="C63:M63"/>
    <mergeCell ref="C116:M116"/>
    <mergeCell ref="C117:M117"/>
    <mergeCell ref="C138:M138"/>
    <mergeCell ref="C164:M164"/>
    <mergeCell ref="C175:M175"/>
    <mergeCell ref="C186:M186"/>
    <mergeCell ref="A64:M64"/>
    <mergeCell ref="A75:M75"/>
    <mergeCell ref="A7:M7"/>
    <mergeCell ref="A8:M8"/>
    <mergeCell ref="C9:I9"/>
    <mergeCell ref="A10:A11"/>
    <mergeCell ref="B10:B11"/>
    <mergeCell ref="C10:C11"/>
    <mergeCell ref="D10:L10"/>
    <mergeCell ref="A6:M6"/>
    <mergeCell ref="F5:M5"/>
    <mergeCell ref="K1:M1"/>
    <mergeCell ref="K2:M2"/>
    <mergeCell ref="K3:M3"/>
    <mergeCell ref="K4:M4"/>
  </mergeCells>
  <pageMargins left="0.70866141732283472" right="0.70866141732283472" top="0.74803149606299213" bottom="0.35433070866141736" header="0.31496062992125984" footer="0.31496062992125984"/>
  <pageSetup paperSize="9" scale="60" firstPageNumber="11" orientation="landscape" useFirstPageNumber="1" r:id="rId1"/>
  <headerFooter>
    <oddHeader xml:space="preserve">&amp;C&amp;"Liberation Serif,обычный"&amp;14&amp;P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2025-01-15T09:13:50Z</dcterms:modified>
</cp:coreProperties>
</file>