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 СМИ\САЙТ АДМИНИСТРАЦИИ ГО\постановления\постановления администрации\2024\декабрь\№ 703 от 28.12.2024 Развитие городского хозяйства итог\"/>
    </mc:Choice>
  </mc:AlternateContent>
  <bookViews>
    <workbookView xWindow="-122" yWindow="-122" windowWidth="29045" windowHeight="15840" tabRatio="500"/>
  </bookViews>
  <sheets>
    <sheet name="Лист1" sheetId="1" r:id="rId1"/>
  </sheets>
  <definedNames>
    <definedName name="Excel_BuiltIn_Print_Area" localSheetId="0">Лист1!$A$1:$M$242</definedName>
    <definedName name="_xlnm.Print_Area" localSheetId="0">Лист1!$A$1:$M$242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1" l="1"/>
  <c r="G114" i="1"/>
  <c r="F23" i="1" l="1"/>
  <c r="E92" i="1" l="1"/>
  <c r="E81" i="1"/>
  <c r="E87" i="1"/>
  <c r="E82" i="1" s="1"/>
  <c r="I125" i="1" l="1"/>
  <c r="H125" i="1"/>
  <c r="H82" i="1"/>
  <c r="G82" i="1"/>
  <c r="F125" i="1"/>
  <c r="F109" i="1"/>
  <c r="L106" i="1"/>
  <c r="K106" i="1"/>
  <c r="J106" i="1"/>
  <c r="I106" i="1"/>
  <c r="H106" i="1"/>
  <c r="G106" i="1"/>
  <c r="F106" i="1"/>
  <c r="F81" i="1"/>
  <c r="L103" i="1"/>
  <c r="L102" i="1"/>
  <c r="L101" i="1"/>
  <c r="L100" i="1"/>
  <c r="K103" i="1"/>
  <c r="K102" i="1"/>
  <c r="K101" i="1"/>
  <c r="K100" i="1"/>
  <c r="J103" i="1"/>
  <c r="J102" i="1"/>
  <c r="J101" i="1"/>
  <c r="J100" i="1"/>
  <c r="I103" i="1"/>
  <c r="I102" i="1"/>
  <c r="I101" i="1"/>
  <c r="I100" i="1"/>
  <c r="H103" i="1"/>
  <c r="H102" i="1"/>
  <c r="H101" i="1"/>
  <c r="H100" i="1"/>
  <c r="G103" i="1"/>
  <c r="G102" i="1"/>
  <c r="G101" i="1"/>
  <c r="G100" i="1"/>
  <c r="F103" i="1"/>
  <c r="F101" i="1"/>
  <c r="F76" i="1" s="1"/>
  <c r="F100" i="1"/>
  <c r="E103" i="1"/>
  <c r="E101" i="1"/>
  <c r="E100" i="1"/>
  <c r="D110" i="1"/>
  <c r="F87" i="1"/>
  <c r="F82" i="1" s="1"/>
  <c r="I199" i="1" l="1"/>
  <c r="G199" i="1"/>
  <c r="F199" i="1"/>
  <c r="F204" i="1"/>
  <c r="G149" i="1" l="1"/>
  <c r="H149" i="1"/>
  <c r="L150" i="1" l="1"/>
  <c r="K150" i="1"/>
  <c r="J150" i="1"/>
  <c r="I150" i="1"/>
  <c r="H150" i="1"/>
  <c r="G150" i="1"/>
  <c r="L149" i="1"/>
  <c r="K149" i="1"/>
  <c r="J149" i="1"/>
  <c r="F150" i="1"/>
  <c r="D163" i="1"/>
  <c r="D162" i="1"/>
  <c r="D161" i="1"/>
  <c r="D160" i="1"/>
  <c r="I156" i="1"/>
  <c r="I149" i="1" s="1"/>
  <c r="L58" i="1" l="1"/>
  <c r="K58" i="1"/>
  <c r="J58" i="1"/>
  <c r="I58" i="1"/>
  <c r="H58" i="1"/>
  <c r="G58" i="1"/>
  <c r="F58" i="1"/>
  <c r="E58" i="1"/>
  <c r="G48" i="1" l="1"/>
  <c r="L63" i="1"/>
  <c r="K63" i="1"/>
  <c r="J63" i="1"/>
  <c r="I63" i="1"/>
  <c r="H63" i="1"/>
  <c r="G63" i="1"/>
  <c r="F63" i="1"/>
  <c r="E63" i="1"/>
  <c r="D67" i="1"/>
  <c r="D66" i="1"/>
  <c r="D65" i="1"/>
  <c r="D64" i="1"/>
  <c r="D62" i="1"/>
  <c r="D63" i="1" l="1"/>
  <c r="F119" i="1"/>
  <c r="F102" i="1" s="1"/>
  <c r="F77" i="1" s="1"/>
  <c r="K69" i="1" l="1"/>
  <c r="F116" i="1" l="1"/>
  <c r="F41" i="1" l="1"/>
  <c r="E204" i="1" l="1"/>
  <c r="E199" i="1"/>
  <c r="F226" i="1" l="1"/>
  <c r="D226" i="1" s="1"/>
  <c r="L186" i="1" l="1"/>
  <c r="K186" i="1"/>
  <c r="J186" i="1"/>
  <c r="I186" i="1"/>
  <c r="H186" i="1"/>
  <c r="G186" i="1"/>
  <c r="F186" i="1"/>
  <c r="L187" i="1"/>
  <c r="K187" i="1"/>
  <c r="J187" i="1"/>
  <c r="I187" i="1"/>
  <c r="H187" i="1"/>
  <c r="G187" i="1"/>
  <c r="F187" i="1"/>
  <c r="L188" i="1"/>
  <c r="K188" i="1"/>
  <c r="J188" i="1"/>
  <c r="I188" i="1"/>
  <c r="H188" i="1"/>
  <c r="G188" i="1"/>
  <c r="F188" i="1"/>
  <c r="F173" i="1" s="1"/>
  <c r="E188" i="1"/>
  <c r="I201" i="1"/>
  <c r="H201" i="1"/>
  <c r="G201" i="1"/>
  <c r="F201" i="1"/>
  <c r="E201" i="1"/>
  <c r="L206" i="1"/>
  <c r="K206" i="1"/>
  <c r="J206" i="1"/>
  <c r="I206" i="1"/>
  <c r="H206" i="1"/>
  <c r="G206" i="1"/>
  <c r="F206" i="1"/>
  <c r="E206" i="1"/>
  <c r="D206" i="1"/>
  <c r="K201" i="1"/>
  <c r="J201" i="1"/>
  <c r="D205" i="1"/>
  <c r="H72" i="1" l="1"/>
  <c r="H81" i="1"/>
  <c r="G81" i="1"/>
  <c r="H80" i="1"/>
  <c r="G80" i="1"/>
  <c r="L148" i="1"/>
  <c r="K148" i="1"/>
  <c r="J148" i="1"/>
  <c r="I148" i="1"/>
  <c r="H148" i="1"/>
  <c r="G148" i="1"/>
  <c r="F148" i="1"/>
  <c r="F156" i="1"/>
  <c r="G154" i="1"/>
  <c r="L164" i="1"/>
  <c r="K164" i="1"/>
  <c r="J164" i="1"/>
  <c r="I164" i="1"/>
  <c r="H164" i="1"/>
  <c r="G164" i="1"/>
  <c r="F164" i="1"/>
  <c r="E164" i="1"/>
  <c r="D168" i="1"/>
  <c r="D167" i="1"/>
  <c r="D166" i="1"/>
  <c r="D165" i="1"/>
  <c r="L154" i="1"/>
  <c r="K154" i="1"/>
  <c r="J154" i="1"/>
  <c r="I154" i="1"/>
  <c r="D158" i="1"/>
  <c r="F149" i="1" l="1"/>
  <c r="D156" i="1"/>
  <c r="D149" i="1" s="1"/>
  <c r="F154" i="1"/>
  <c r="H154" i="1"/>
  <c r="D164" i="1"/>
  <c r="E157" i="1" l="1"/>
  <c r="E154" i="1" s="1"/>
  <c r="E140" i="1"/>
  <c r="E125" i="1"/>
  <c r="E109" i="1"/>
  <c r="E106" i="1" l="1"/>
  <c r="E56" i="1"/>
  <c r="E72" i="1"/>
  <c r="F219" i="1" l="1"/>
  <c r="D230" i="1"/>
  <c r="D232" i="1"/>
  <c r="D231" i="1"/>
  <c r="D229" i="1"/>
  <c r="L228" i="1"/>
  <c r="K228" i="1"/>
  <c r="J228" i="1"/>
  <c r="I228" i="1"/>
  <c r="H228" i="1"/>
  <c r="G228" i="1"/>
  <c r="F228" i="1"/>
  <c r="E228" i="1"/>
  <c r="E233" i="1"/>
  <c r="F233" i="1"/>
  <c r="G233" i="1"/>
  <c r="H233" i="1"/>
  <c r="I233" i="1"/>
  <c r="J233" i="1"/>
  <c r="K233" i="1"/>
  <c r="L233" i="1"/>
  <c r="D234" i="1"/>
  <c r="D235" i="1"/>
  <c r="D236" i="1"/>
  <c r="D227" i="1"/>
  <c r="J48" i="1"/>
  <c r="D56" i="1"/>
  <c r="E36" i="1"/>
  <c r="D219" i="1" l="1"/>
  <c r="D214" i="1" s="1"/>
  <c r="D228" i="1"/>
  <c r="D233" i="1"/>
  <c r="E114" i="1"/>
  <c r="E102" i="1" s="1"/>
  <c r="D120" i="1"/>
  <c r="D119" i="1"/>
  <c r="D118" i="1"/>
  <c r="D117" i="1"/>
  <c r="L116" i="1"/>
  <c r="K116" i="1"/>
  <c r="J116" i="1"/>
  <c r="I116" i="1"/>
  <c r="G116" i="1"/>
  <c r="E116" i="1"/>
  <c r="E77" i="1" l="1"/>
  <c r="D116" i="1"/>
  <c r="D72" i="1" l="1"/>
  <c r="E137" i="1"/>
  <c r="D199" i="1"/>
  <c r="D22" i="1"/>
  <c r="E22" i="1"/>
  <c r="F22" i="1"/>
  <c r="G22" i="1"/>
  <c r="H22" i="1"/>
  <c r="I22" i="1"/>
  <c r="J22" i="1"/>
  <c r="K22" i="1"/>
  <c r="L22" i="1"/>
  <c r="D23" i="1"/>
  <c r="E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36" i="1"/>
  <c r="F36" i="1"/>
  <c r="G36" i="1"/>
  <c r="H36" i="1"/>
  <c r="I36" i="1"/>
  <c r="J36" i="1"/>
  <c r="K36" i="1"/>
  <c r="L36" i="1"/>
  <c r="D41" i="1"/>
  <c r="E41" i="1"/>
  <c r="G41" i="1"/>
  <c r="H41" i="1"/>
  <c r="I41" i="1"/>
  <c r="J41" i="1"/>
  <c r="K41" i="1"/>
  <c r="L41" i="1"/>
  <c r="E47" i="1"/>
  <c r="E32" i="1" s="1"/>
  <c r="F47" i="1"/>
  <c r="G47" i="1"/>
  <c r="H47" i="1"/>
  <c r="H32" i="1" s="1"/>
  <c r="I47" i="1"/>
  <c r="J47" i="1"/>
  <c r="K47" i="1"/>
  <c r="L47" i="1"/>
  <c r="E48" i="1"/>
  <c r="E33" i="1" s="1"/>
  <c r="F48" i="1"/>
  <c r="G33" i="1"/>
  <c r="H48" i="1"/>
  <c r="H33" i="1" s="1"/>
  <c r="I48" i="1"/>
  <c r="J33" i="1"/>
  <c r="K48" i="1"/>
  <c r="L48" i="1"/>
  <c r="L33" i="1" s="1"/>
  <c r="E50" i="1"/>
  <c r="F50" i="1"/>
  <c r="F35" i="1" s="1"/>
  <c r="G50" i="1"/>
  <c r="H50" i="1"/>
  <c r="H35" i="1" s="1"/>
  <c r="I50" i="1"/>
  <c r="I35" i="1" s="1"/>
  <c r="J50" i="1"/>
  <c r="J35" i="1" s="1"/>
  <c r="K50" i="1"/>
  <c r="K35" i="1" s="1"/>
  <c r="L50" i="1"/>
  <c r="L35" i="1" s="1"/>
  <c r="E53" i="1"/>
  <c r="F53" i="1"/>
  <c r="F49" i="1" s="1"/>
  <c r="F29" i="1" s="1"/>
  <c r="G53" i="1"/>
  <c r="H53" i="1"/>
  <c r="I53" i="1"/>
  <c r="J53" i="1"/>
  <c r="J49" i="1" s="1"/>
  <c r="J34" i="1" s="1"/>
  <c r="K53" i="1"/>
  <c r="K49" i="1" s="1"/>
  <c r="L53" i="1"/>
  <c r="D54" i="1"/>
  <c r="D55" i="1"/>
  <c r="D57" i="1"/>
  <c r="D59" i="1"/>
  <c r="D60" i="1"/>
  <c r="D61" i="1"/>
  <c r="E69" i="1"/>
  <c r="F69" i="1"/>
  <c r="G69" i="1"/>
  <c r="H69" i="1"/>
  <c r="I69" i="1"/>
  <c r="J69" i="1"/>
  <c r="L69" i="1"/>
  <c r="D70" i="1"/>
  <c r="D71" i="1"/>
  <c r="D73" i="1"/>
  <c r="E80" i="1"/>
  <c r="E79" i="1" s="1"/>
  <c r="F80" i="1"/>
  <c r="F17" i="1" s="1"/>
  <c r="I80" i="1"/>
  <c r="I17" i="1" s="1"/>
  <c r="J80" i="1"/>
  <c r="K80" i="1"/>
  <c r="K17" i="1" s="1"/>
  <c r="L80" i="1"/>
  <c r="I81" i="1"/>
  <c r="J81" i="1"/>
  <c r="K81" i="1"/>
  <c r="L81" i="1"/>
  <c r="L76" i="1" s="1"/>
  <c r="I82" i="1"/>
  <c r="J82" i="1"/>
  <c r="K82" i="1"/>
  <c r="L82" i="1"/>
  <c r="E83" i="1"/>
  <c r="F83" i="1"/>
  <c r="G83" i="1"/>
  <c r="H83" i="1"/>
  <c r="I83" i="1"/>
  <c r="J83" i="1"/>
  <c r="K83" i="1"/>
  <c r="L83" i="1"/>
  <c r="F84" i="1"/>
  <c r="G84" i="1"/>
  <c r="H84" i="1"/>
  <c r="I84" i="1"/>
  <c r="J84" i="1"/>
  <c r="K84" i="1"/>
  <c r="L84" i="1"/>
  <c r="D85" i="1"/>
  <c r="D86" i="1"/>
  <c r="D88" i="1"/>
  <c r="F89" i="1"/>
  <c r="H89" i="1"/>
  <c r="I89" i="1"/>
  <c r="J89" i="1"/>
  <c r="K89" i="1"/>
  <c r="L89" i="1"/>
  <c r="D90" i="1"/>
  <c r="D91" i="1"/>
  <c r="D81" i="1" s="1"/>
  <c r="D93" i="1"/>
  <c r="D83" i="1" s="1"/>
  <c r="E111" i="1"/>
  <c r="F111" i="1"/>
  <c r="G111" i="1"/>
  <c r="I111" i="1"/>
  <c r="J111" i="1"/>
  <c r="K111" i="1"/>
  <c r="L111" i="1"/>
  <c r="D112" i="1"/>
  <c r="D113" i="1"/>
  <c r="D114" i="1"/>
  <c r="D115" i="1"/>
  <c r="D94" i="1"/>
  <c r="E94" i="1"/>
  <c r="F94" i="1"/>
  <c r="G94" i="1"/>
  <c r="H94" i="1"/>
  <c r="I94" i="1"/>
  <c r="J94" i="1"/>
  <c r="K94" i="1"/>
  <c r="L94" i="1"/>
  <c r="K75" i="1"/>
  <c r="D107" i="1"/>
  <c r="D108" i="1"/>
  <c r="D101" i="1" s="1"/>
  <c r="D109" i="1"/>
  <c r="D106" i="1" s="1"/>
  <c r="F122" i="1"/>
  <c r="G122" i="1"/>
  <c r="H122" i="1"/>
  <c r="I122" i="1"/>
  <c r="J122" i="1"/>
  <c r="K122" i="1"/>
  <c r="L122" i="1"/>
  <c r="D123" i="1"/>
  <c r="D126" i="1"/>
  <c r="D103" i="1" s="1"/>
  <c r="E134" i="1"/>
  <c r="F134" i="1"/>
  <c r="F129" i="1" s="1"/>
  <c r="G134" i="1"/>
  <c r="G18" i="1" s="1"/>
  <c r="H134" i="1"/>
  <c r="I134" i="1"/>
  <c r="J134" i="1"/>
  <c r="K134" i="1"/>
  <c r="L134" i="1"/>
  <c r="L129" i="1" s="1"/>
  <c r="F135" i="1"/>
  <c r="G135" i="1"/>
  <c r="H135" i="1"/>
  <c r="H130" i="1" s="1"/>
  <c r="I135" i="1"/>
  <c r="I130" i="1" s="1"/>
  <c r="J135" i="1"/>
  <c r="J130" i="1" s="1"/>
  <c r="K135" i="1"/>
  <c r="L135" i="1"/>
  <c r="E136" i="1"/>
  <c r="F136" i="1"/>
  <c r="G136" i="1"/>
  <c r="H136" i="1"/>
  <c r="I136" i="1"/>
  <c r="J136" i="1"/>
  <c r="K136" i="1"/>
  <c r="L136" i="1"/>
  <c r="F137" i="1"/>
  <c r="H137" i="1"/>
  <c r="I137" i="1"/>
  <c r="J137" i="1"/>
  <c r="K137" i="1"/>
  <c r="L137" i="1"/>
  <c r="D138" i="1"/>
  <c r="D133" i="1" s="1"/>
  <c r="D139" i="1"/>
  <c r="D134" i="1" s="1"/>
  <c r="D140" i="1"/>
  <c r="D135" i="1" s="1"/>
  <c r="D141" i="1"/>
  <c r="D136" i="1" s="1"/>
  <c r="D142" i="1"/>
  <c r="E142" i="1"/>
  <c r="F142" i="1"/>
  <c r="G142" i="1"/>
  <c r="H142" i="1"/>
  <c r="I142" i="1"/>
  <c r="J142" i="1"/>
  <c r="K142" i="1"/>
  <c r="L142" i="1"/>
  <c r="E148" i="1"/>
  <c r="E128" i="1" s="1"/>
  <c r="F128" i="1"/>
  <c r="G128" i="1"/>
  <c r="H128" i="1"/>
  <c r="I128" i="1"/>
  <c r="J128" i="1"/>
  <c r="K128" i="1"/>
  <c r="L128" i="1"/>
  <c r="E149" i="1"/>
  <c r="H129" i="1"/>
  <c r="E150" i="1"/>
  <c r="E151" i="1"/>
  <c r="F151" i="1"/>
  <c r="F147" i="1" s="1"/>
  <c r="G151" i="1"/>
  <c r="G147" i="1" s="1"/>
  <c r="H151" i="1"/>
  <c r="I151" i="1"/>
  <c r="I147" i="1" s="1"/>
  <c r="J151" i="1"/>
  <c r="K151" i="1"/>
  <c r="L151" i="1"/>
  <c r="D155" i="1"/>
  <c r="D148" i="1" s="1"/>
  <c r="D157" i="1"/>
  <c r="D151" i="1"/>
  <c r="D174" i="1"/>
  <c r="E174" i="1"/>
  <c r="F174" i="1"/>
  <c r="G174" i="1"/>
  <c r="H174" i="1"/>
  <c r="I174" i="1"/>
  <c r="J174" i="1"/>
  <c r="K174" i="1"/>
  <c r="L174" i="1"/>
  <c r="D179" i="1"/>
  <c r="E179" i="1"/>
  <c r="F179" i="1"/>
  <c r="G179" i="1"/>
  <c r="H179" i="1"/>
  <c r="I179" i="1"/>
  <c r="J179" i="1"/>
  <c r="K179" i="1"/>
  <c r="L179" i="1"/>
  <c r="E185" i="1"/>
  <c r="E170" i="1" s="1"/>
  <c r="F185" i="1"/>
  <c r="F170" i="1" s="1"/>
  <c r="G185" i="1"/>
  <c r="G170" i="1" s="1"/>
  <c r="H185" i="1"/>
  <c r="H170" i="1" s="1"/>
  <c r="I185" i="1"/>
  <c r="I170" i="1" s="1"/>
  <c r="J185" i="1"/>
  <c r="J170" i="1" s="1"/>
  <c r="K185" i="1"/>
  <c r="K170" i="1" s="1"/>
  <c r="L185" i="1"/>
  <c r="E186" i="1"/>
  <c r="E171" i="1" s="1"/>
  <c r="F171" i="1"/>
  <c r="G171" i="1"/>
  <c r="H171" i="1"/>
  <c r="I171" i="1"/>
  <c r="J171" i="1"/>
  <c r="K171" i="1"/>
  <c r="L171" i="1"/>
  <c r="F172" i="1"/>
  <c r="G172" i="1"/>
  <c r="H172" i="1"/>
  <c r="I172" i="1"/>
  <c r="J172" i="1"/>
  <c r="K172" i="1"/>
  <c r="L172" i="1"/>
  <c r="E173" i="1"/>
  <c r="G173" i="1"/>
  <c r="H173" i="1"/>
  <c r="I173" i="1"/>
  <c r="J173" i="1"/>
  <c r="K173" i="1"/>
  <c r="L173" i="1"/>
  <c r="E191" i="1"/>
  <c r="F191" i="1"/>
  <c r="G191" i="1"/>
  <c r="H191" i="1"/>
  <c r="I191" i="1"/>
  <c r="J191" i="1"/>
  <c r="K191" i="1"/>
  <c r="L191" i="1"/>
  <c r="D192" i="1"/>
  <c r="D193" i="1"/>
  <c r="D194" i="1"/>
  <c r="D195" i="1"/>
  <c r="F196" i="1"/>
  <c r="G196" i="1"/>
  <c r="H196" i="1"/>
  <c r="I196" i="1"/>
  <c r="J196" i="1"/>
  <c r="K196" i="1"/>
  <c r="L196" i="1"/>
  <c r="D197" i="1"/>
  <c r="D198" i="1"/>
  <c r="D200" i="1"/>
  <c r="L201" i="1"/>
  <c r="D202" i="1"/>
  <c r="D203" i="1"/>
  <c r="E217" i="1"/>
  <c r="E212" i="1" s="1"/>
  <c r="F217" i="1"/>
  <c r="F212" i="1" s="1"/>
  <c r="G217" i="1"/>
  <c r="G212" i="1" s="1"/>
  <c r="H217" i="1"/>
  <c r="H212" i="1" s="1"/>
  <c r="I217" i="1"/>
  <c r="I212" i="1" s="1"/>
  <c r="J217" i="1"/>
  <c r="J212" i="1" s="1"/>
  <c r="K217" i="1"/>
  <c r="K212" i="1" s="1"/>
  <c r="L217" i="1"/>
  <c r="L212" i="1" s="1"/>
  <c r="E218" i="1"/>
  <c r="E213" i="1" s="1"/>
  <c r="F218" i="1"/>
  <c r="F213" i="1" s="1"/>
  <c r="G218" i="1"/>
  <c r="G213" i="1" s="1"/>
  <c r="H218" i="1"/>
  <c r="H213" i="1" s="1"/>
  <c r="I218" i="1"/>
  <c r="I213" i="1" s="1"/>
  <c r="J218" i="1"/>
  <c r="J213" i="1" s="1"/>
  <c r="K218" i="1"/>
  <c r="K213" i="1" s="1"/>
  <c r="L218" i="1"/>
  <c r="L213" i="1" s="1"/>
  <c r="E219" i="1"/>
  <c r="E214" i="1" s="1"/>
  <c r="F214" i="1"/>
  <c r="G219" i="1"/>
  <c r="G214" i="1" s="1"/>
  <c r="H219" i="1"/>
  <c r="H214" i="1" s="1"/>
  <c r="I219" i="1"/>
  <c r="I214" i="1" s="1"/>
  <c r="J219" i="1"/>
  <c r="J214" i="1" s="1"/>
  <c r="K219" i="1"/>
  <c r="K214" i="1" s="1"/>
  <c r="L219" i="1"/>
  <c r="L214" i="1" s="1"/>
  <c r="E220" i="1"/>
  <c r="F220" i="1"/>
  <c r="G220" i="1"/>
  <c r="H220" i="1"/>
  <c r="I220" i="1"/>
  <c r="J220" i="1"/>
  <c r="K220" i="1"/>
  <c r="L220" i="1"/>
  <c r="E223" i="1"/>
  <c r="F223" i="1"/>
  <c r="G223" i="1"/>
  <c r="H223" i="1"/>
  <c r="I223" i="1"/>
  <c r="J223" i="1"/>
  <c r="K223" i="1"/>
  <c r="L223" i="1"/>
  <c r="D224" i="1"/>
  <c r="D225" i="1"/>
  <c r="D218" i="1" s="1"/>
  <c r="D220" i="1"/>
  <c r="D239" i="1"/>
  <c r="D240" i="1"/>
  <c r="E242" i="1"/>
  <c r="E238" i="1" s="1"/>
  <c r="F242" i="1"/>
  <c r="F238" i="1" s="1"/>
  <c r="G242" i="1"/>
  <c r="G238" i="1" s="1"/>
  <c r="H242" i="1"/>
  <c r="H238" i="1" s="1"/>
  <c r="I242" i="1"/>
  <c r="I238" i="1" s="1"/>
  <c r="J242" i="1"/>
  <c r="J238" i="1" s="1"/>
  <c r="K242" i="1"/>
  <c r="K238" i="1" s="1"/>
  <c r="L242" i="1"/>
  <c r="L238" i="1" s="1"/>
  <c r="K216" i="1"/>
  <c r="E122" i="1"/>
  <c r="D125" i="1"/>
  <c r="D111" i="1" l="1"/>
  <c r="E49" i="1"/>
  <c r="D131" i="1"/>
  <c r="F130" i="1"/>
  <c r="F19" i="1"/>
  <c r="F14" i="1" s="1"/>
  <c r="D58" i="1"/>
  <c r="L49" i="1"/>
  <c r="L34" i="1" s="1"/>
  <c r="H49" i="1"/>
  <c r="H34" i="1" s="1"/>
  <c r="H31" i="1" s="1"/>
  <c r="D188" i="1"/>
  <c r="I20" i="1"/>
  <c r="I78" i="1"/>
  <c r="D20" i="1"/>
  <c r="E21" i="1"/>
  <c r="D18" i="1"/>
  <c r="F18" i="1"/>
  <c r="I49" i="1"/>
  <c r="I34" i="1" s="1"/>
  <c r="G49" i="1"/>
  <c r="G29" i="1" s="1"/>
  <c r="D213" i="1"/>
  <c r="J18" i="1"/>
  <c r="K211" i="1"/>
  <c r="G20" i="1"/>
  <c r="K19" i="1"/>
  <c r="K77" i="1"/>
  <c r="J215" i="1"/>
  <c r="H30" i="1"/>
  <c r="I131" i="1"/>
  <c r="L215" i="1"/>
  <c r="H215" i="1"/>
  <c r="K21" i="1"/>
  <c r="L21" i="1"/>
  <c r="D100" i="1"/>
  <c r="J19" i="1"/>
  <c r="K130" i="1"/>
  <c r="J132" i="1"/>
  <c r="I132" i="1"/>
  <c r="G19" i="1"/>
  <c r="D150" i="1"/>
  <c r="D147" i="1" s="1"/>
  <c r="D154" i="1"/>
  <c r="H19" i="1"/>
  <c r="K76" i="1"/>
  <c r="F184" i="1"/>
  <c r="F169" i="1" s="1"/>
  <c r="L78" i="1"/>
  <c r="G75" i="1"/>
  <c r="F34" i="1"/>
  <c r="F216" i="1"/>
  <c r="F211" i="1" s="1"/>
  <c r="L79" i="1"/>
  <c r="L216" i="1"/>
  <c r="L211" i="1" s="1"/>
  <c r="J131" i="1"/>
  <c r="E18" i="1"/>
  <c r="D129" i="1"/>
  <c r="D122" i="1"/>
  <c r="E147" i="1"/>
  <c r="F215" i="1"/>
  <c r="I215" i="1"/>
  <c r="L147" i="1"/>
  <c r="D78" i="1"/>
  <c r="L17" i="1"/>
  <c r="G215" i="1"/>
  <c r="H131" i="1"/>
  <c r="H127" i="1" s="1"/>
  <c r="K129" i="1"/>
  <c r="D185" i="1"/>
  <c r="D170" i="1" s="1"/>
  <c r="I184" i="1"/>
  <c r="I169" i="1" s="1"/>
  <c r="E215" i="1"/>
  <c r="L184" i="1"/>
  <c r="L169" i="1" s="1"/>
  <c r="F131" i="1"/>
  <c r="D21" i="1"/>
  <c r="L130" i="1"/>
  <c r="H29" i="1"/>
  <c r="H77" i="1"/>
  <c r="H147" i="1"/>
  <c r="E129" i="1"/>
  <c r="F21" i="1"/>
  <c r="K215" i="1"/>
  <c r="E89" i="1"/>
  <c r="L131" i="1"/>
  <c r="D80" i="1"/>
  <c r="D173" i="1"/>
  <c r="I21" i="1"/>
  <c r="L29" i="1"/>
  <c r="J99" i="1"/>
  <c r="G78" i="1"/>
  <c r="J30" i="1"/>
  <c r="J27" i="1"/>
  <c r="G132" i="1"/>
  <c r="G30" i="1"/>
  <c r="J78" i="1"/>
  <c r="K18" i="1"/>
  <c r="K29" i="1"/>
  <c r="F28" i="1"/>
  <c r="H132" i="1"/>
  <c r="J76" i="1"/>
  <c r="J77" i="1"/>
  <c r="I30" i="1"/>
  <c r="H27" i="1"/>
  <c r="F99" i="1"/>
  <c r="H20" i="1"/>
  <c r="K99" i="1"/>
  <c r="F132" i="1"/>
  <c r="G35" i="1"/>
  <c r="G46" i="1"/>
  <c r="E76" i="1"/>
  <c r="I75" i="1"/>
  <c r="H79" i="1"/>
  <c r="F75" i="1"/>
  <c r="I33" i="1"/>
  <c r="F30" i="1"/>
  <c r="G76" i="1"/>
  <c r="D76" i="1"/>
  <c r="J216" i="1"/>
  <c r="J211" i="1" s="1"/>
  <c r="J147" i="1"/>
  <c r="E30" i="1"/>
  <c r="K78" i="1"/>
  <c r="K20" i="1"/>
  <c r="I76" i="1"/>
  <c r="J75" i="1"/>
  <c r="J79" i="1"/>
  <c r="G34" i="1"/>
  <c r="F46" i="1"/>
  <c r="D204" i="1"/>
  <c r="D201" i="1" s="1"/>
  <c r="E99" i="1"/>
  <c r="K34" i="1"/>
  <c r="G79" i="1"/>
  <c r="K147" i="1"/>
  <c r="E216" i="1"/>
  <c r="E211" i="1" s="1"/>
  <c r="I99" i="1"/>
  <c r="G184" i="1"/>
  <c r="G169" i="1" s="1"/>
  <c r="L170" i="1"/>
  <c r="E131" i="1"/>
  <c r="L132" i="1"/>
  <c r="L18" i="1"/>
  <c r="H28" i="1"/>
  <c r="L99" i="1"/>
  <c r="H99" i="1"/>
  <c r="F78" i="1"/>
  <c r="F20" i="1"/>
  <c r="H76" i="1"/>
  <c r="L75" i="1"/>
  <c r="L30" i="1"/>
  <c r="I79" i="1"/>
  <c r="H18" i="1"/>
  <c r="J20" i="1"/>
  <c r="I28" i="1"/>
  <c r="K46" i="1"/>
  <c r="J184" i="1"/>
  <c r="J169" i="1" s="1"/>
  <c r="G17" i="1"/>
  <c r="I216" i="1"/>
  <c r="I211" i="1" s="1"/>
  <c r="J29" i="1"/>
  <c r="H216" i="1"/>
  <c r="H211" i="1" s="1"/>
  <c r="D128" i="1"/>
  <c r="K132" i="1"/>
  <c r="K131" i="1"/>
  <c r="E78" i="1"/>
  <c r="E20" i="1"/>
  <c r="G21" i="1"/>
  <c r="F27" i="1"/>
  <c r="F32" i="1"/>
  <c r="L19" i="1"/>
  <c r="I77" i="1"/>
  <c r="I18" i="1"/>
  <c r="D242" i="1"/>
  <c r="D238" i="1" s="1"/>
  <c r="G216" i="1"/>
  <c r="G211" i="1" s="1"/>
  <c r="D191" i="1"/>
  <c r="G131" i="1"/>
  <c r="G130" i="1"/>
  <c r="J129" i="1"/>
  <c r="G129" i="1"/>
  <c r="L20" i="1"/>
  <c r="H78" i="1"/>
  <c r="L77" i="1"/>
  <c r="I19" i="1"/>
  <c r="F79" i="1"/>
  <c r="E75" i="1"/>
  <c r="E12" i="1" s="1"/>
  <c r="E17" i="1"/>
  <c r="K33" i="1"/>
  <c r="K28" i="1"/>
  <c r="G28" i="1"/>
  <c r="K32" i="1"/>
  <c r="K12" i="1" s="1"/>
  <c r="K27" i="1"/>
  <c r="G32" i="1"/>
  <c r="G27" i="1"/>
  <c r="J17" i="1"/>
  <c r="I27" i="1"/>
  <c r="J21" i="1"/>
  <c r="D196" i="1"/>
  <c r="I32" i="1"/>
  <c r="D217" i="1"/>
  <c r="D212" i="1" s="1"/>
  <c r="D223" i="1"/>
  <c r="E187" i="1"/>
  <c r="E196" i="1"/>
  <c r="D186" i="1"/>
  <c r="D171" i="1" s="1"/>
  <c r="K184" i="1"/>
  <c r="K169" i="1" s="1"/>
  <c r="H184" i="1"/>
  <c r="H169" i="1" s="1"/>
  <c r="I129" i="1"/>
  <c r="G99" i="1"/>
  <c r="G77" i="1"/>
  <c r="K79" i="1"/>
  <c r="H17" i="1"/>
  <c r="H75" i="1"/>
  <c r="H12" i="1" s="1"/>
  <c r="D53" i="1"/>
  <c r="K30" i="1"/>
  <c r="H21" i="1"/>
  <c r="D50" i="1"/>
  <c r="L27" i="1"/>
  <c r="D69" i="1"/>
  <c r="D47" i="1"/>
  <c r="E46" i="1"/>
  <c r="L28" i="1"/>
  <c r="D48" i="1"/>
  <c r="D28" i="1" s="1"/>
  <c r="E35" i="1"/>
  <c r="F33" i="1"/>
  <c r="J32" i="1"/>
  <c r="J46" i="1"/>
  <c r="E27" i="1"/>
  <c r="E28" i="1"/>
  <c r="L32" i="1"/>
  <c r="J28" i="1"/>
  <c r="E34" i="1"/>
  <c r="D102" i="1"/>
  <c r="D92" i="1"/>
  <c r="D89" i="1" s="1"/>
  <c r="E84" i="1"/>
  <c r="D87" i="1"/>
  <c r="D84" i="1" s="1"/>
  <c r="D132" i="1"/>
  <c r="D137" i="1"/>
  <c r="E135" i="1"/>
  <c r="E19" i="1" s="1"/>
  <c r="E29" i="1" l="1"/>
  <c r="D49" i="1"/>
  <c r="D34" i="1" s="1"/>
  <c r="J13" i="1"/>
  <c r="D13" i="1"/>
  <c r="L46" i="1"/>
  <c r="I15" i="1"/>
  <c r="H46" i="1"/>
  <c r="J14" i="1"/>
  <c r="F127" i="1"/>
  <c r="E14" i="1"/>
  <c r="I46" i="1"/>
  <c r="I29" i="1"/>
  <c r="I26" i="1" s="1"/>
  <c r="K14" i="1"/>
  <c r="I127" i="1"/>
  <c r="K74" i="1"/>
  <c r="D99" i="1"/>
  <c r="D27" i="1"/>
  <c r="D187" i="1"/>
  <c r="D184" i="1" s="1"/>
  <c r="D130" i="1"/>
  <c r="D127" i="1" s="1"/>
  <c r="D30" i="1"/>
  <c r="D15" i="1" s="1"/>
  <c r="J127" i="1"/>
  <c r="E13" i="1"/>
  <c r="L15" i="1"/>
  <c r="H14" i="1"/>
  <c r="J16" i="1"/>
  <c r="F15" i="1"/>
  <c r="K127" i="1"/>
  <c r="G74" i="1"/>
  <c r="G16" i="1"/>
  <c r="G14" i="1"/>
  <c r="J15" i="1"/>
  <c r="K13" i="1"/>
  <c r="L14" i="1"/>
  <c r="H15" i="1"/>
  <c r="E16" i="1"/>
  <c r="G12" i="1"/>
  <c r="K16" i="1"/>
  <c r="L127" i="1"/>
  <c r="D75" i="1"/>
  <c r="D17" i="1"/>
  <c r="D215" i="1"/>
  <c r="D211" i="1" s="1"/>
  <c r="E172" i="1"/>
  <c r="D172" i="1" s="1"/>
  <c r="J74" i="1"/>
  <c r="I16" i="1"/>
  <c r="H26" i="1"/>
  <c r="L16" i="1"/>
  <c r="G15" i="1"/>
  <c r="K26" i="1"/>
  <c r="I74" i="1"/>
  <c r="E74" i="1"/>
  <c r="F12" i="1"/>
  <c r="F26" i="1"/>
  <c r="E31" i="1"/>
  <c r="D32" i="1"/>
  <c r="D35" i="1"/>
  <c r="G26" i="1"/>
  <c r="G13" i="1"/>
  <c r="G31" i="1"/>
  <c r="E15" i="1"/>
  <c r="H16" i="1"/>
  <c r="I13" i="1"/>
  <c r="E184" i="1"/>
  <c r="E169" i="1" s="1"/>
  <c r="D169" i="1" s="1"/>
  <c r="H13" i="1"/>
  <c r="I12" i="1"/>
  <c r="I31" i="1"/>
  <c r="F16" i="1"/>
  <c r="L74" i="1"/>
  <c r="K31" i="1"/>
  <c r="F13" i="1"/>
  <c r="F74" i="1"/>
  <c r="K15" i="1"/>
  <c r="D216" i="1"/>
  <c r="E26" i="1"/>
  <c r="L13" i="1"/>
  <c r="H74" i="1"/>
  <c r="G127" i="1"/>
  <c r="L26" i="1"/>
  <c r="D33" i="1"/>
  <c r="J31" i="1"/>
  <c r="J12" i="1"/>
  <c r="J26" i="1"/>
  <c r="L12" i="1"/>
  <c r="L31" i="1"/>
  <c r="F31" i="1"/>
  <c r="D77" i="1"/>
  <c r="D82" i="1"/>
  <c r="D79" i="1" s="1"/>
  <c r="E130" i="1"/>
  <c r="E127" i="1" s="1"/>
  <c r="E132" i="1"/>
  <c r="F11" i="1" l="1"/>
  <c r="I14" i="1"/>
  <c r="D14" i="1" s="1"/>
  <c r="D12" i="1"/>
  <c r="D31" i="1"/>
  <c r="D16" i="1"/>
  <c r="H11" i="1"/>
  <c r="K11" i="1"/>
  <c r="J11" i="1"/>
  <c r="D29" i="1"/>
  <c r="D26" i="1" s="1"/>
  <c r="D46" i="1"/>
  <c r="E11" i="1"/>
  <c r="G11" i="1"/>
  <c r="D74" i="1"/>
  <c r="L11" i="1"/>
  <c r="D19" i="1"/>
  <c r="D11" i="1" l="1"/>
  <c r="I11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111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Admin:
</t>
        </r>
      </text>
    </comment>
    <comment ref="A116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<sst xmlns="http://schemas.openxmlformats.org/spreadsheetml/2006/main" count="325" uniqueCount="122">
  <si>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</si>
  <si>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</si>
  <si>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</si>
  <si>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</si>
  <si>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</si>
  <si>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</si>
  <si>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</si>
  <si>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</si>
  <si>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1.</t>
  </si>
  <si>
    <t xml:space="preserve">Всего по муниципальной  программе, в том числе:       </t>
  </si>
  <si>
    <t>Администрация городского округа ЗАТО Свободный, МКУ «СМЗ»</t>
  </si>
  <si>
    <t>федеральный бюджет</t>
  </si>
  <si>
    <t>областной бюджет</t>
  </si>
  <si>
    <t>местный бюджет</t>
  </si>
  <si>
    <t>внебюджетные  источники</t>
  </si>
  <si>
    <t>1.1.</t>
  </si>
  <si>
    <t xml:space="preserve">Капитальные вложения                                            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</si>
  <si>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</si>
  <si>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</si>
  <si>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</si>
  <si>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              </t>
  </si>
  <si>
    <t>2.</t>
  </si>
  <si>
    <t xml:space="preserve">Администрация городского округа ЗАТО Свободный </t>
  </si>
  <si>
    <t>2.1.</t>
  </si>
  <si>
    <t>Всего по направлению «Капитальные вложения», в том числе</t>
  </si>
  <si>
    <t>2.2.</t>
  </si>
  <si>
    <t>Всего по направлению «Научно-исследовательские и опытно-конструкторские работы», в том числе:</t>
  </si>
  <si>
    <t>2.3.</t>
  </si>
  <si>
    <r>
      <rPr>
        <sz val="12"/>
        <rFont val="Times New Roman"/>
        <family val="1"/>
        <charset val="204"/>
      </rPr>
      <t xml:space="preserve">Всего по направлению «Прочие нужды» в том числе:                                  </t>
    </r>
    <r>
      <rPr>
        <b/>
        <sz val="10"/>
        <rFont val="Times New Roman"/>
        <family val="1"/>
        <charset val="204"/>
      </rPr>
      <t xml:space="preserve"> </t>
    </r>
  </si>
  <si>
    <t xml:space="preserve">Цель 1. Повышение качества и безопасности проживания населения  </t>
  </si>
  <si>
    <t xml:space="preserve">Задача 1. Обеспечение комфортных условий проживания, повышения качества и условий жизни населения.  </t>
  </si>
  <si>
    <t>2.3.1.</t>
  </si>
  <si>
    <t xml:space="preserve">Обеспечение проведения  ремонта в муниципальном жилищном фонде.                                 </t>
  </si>
  <si>
    <t>П.5</t>
  </si>
  <si>
    <t>внебюджетные источники</t>
  </si>
  <si>
    <t>2.3.2.</t>
  </si>
  <si>
    <t>П.6</t>
  </si>
  <si>
    <t>Задача 2. Исполнение иных полномочий в жилищной сфере</t>
  </si>
  <si>
    <t>2.3.3.</t>
  </si>
  <si>
    <t>Обеспечение исполнения иных полномочий в жилищной сфере</t>
  </si>
  <si>
    <t>3.</t>
  </si>
  <si>
    <t>3.1.</t>
  </si>
  <si>
    <r>
      <rPr>
        <sz val="12"/>
        <rFont val="Times New Roman"/>
        <family val="1"/>
        <charset val="204"/>
      </rPr>
      <t xml:space="preserve">Всего по направлению «Капитальные вложения», в том числе                                                  </t>
    </r>
    <r>
      <rPr>
        <b/>
        <sz val="10"/>
        <rFont val="Times New Roman"/>
        <family val="1"/>
        <charset val="204"/>
      </rPr>
      <t xml:space="preserve"> </t>
    </r>
  </si>
  <si>
    <t>3.1.1.</t>
  </si>
  <si>
    <t>Строительство комплекса очистных сооружений бытовой канализации</t>
  </si>
  <si>
    <t>Администрация городского округа ЗАТО Свободный</t>
  </si>
  <si>
    <t>П.13</t>
  </si>
  <si>
    <t xml:space="preserve"> </t>
  </si>
  <si>
    <t>3.1.2.</t>
  </si>
  <si>
    <t xml:space="preserve">Модернизация объекта водоподготовки на насосной станции третьего подъема городского округа ЗАТО Свободный Свердловской области с внедрением озоно­ сорбционной технологии
</t>
  </si>
  <si>
    <t>3.2.</t>
  </si>
  <si>
    <t>3.3.</t>
  </si>
  <si>
    <t xml:space="preserve">Всего по направлению «Прочие нужды» в том числе:     </t>
  </si>
  <si>
    <t>Цель 2. Повышение надежности систем и качества предоставляемых коммунальных услуг</t>
  </si>
  <si>
    <t>Задача 3. Обеспечение развития коммунальных систем и повышение качества предоставляемых коммунальных услуг</t>
  </si>
  <si>
    <t>3.3.1.</t>
  </si>
  <si>
    <t>3.3.2.</t>
  </si>
  <si>
    <t>Обеспечение исполнения иных полномочий в сфере коммунального хозяйства</t>
  </si>
  <si>
    <t xml:space="preserve">Администрация городского округа ЗАТО Свободный  </t>
  </si>
  <si>
    <t>4.</t>
  </si>
  <si>
    <t>4.1.</t>
  </si>
  <si>
    <t>4.1.1.</t>
  </si>
  <si>
    <t xml:space="preserve">Модернизация системы уличного освещения городского округа ЗАТО Свободный
</t>
  </si>
  <si>
    <t>4.2.</t>
  </si>
  <si>
    <t>4.3.</t>
  </si>
  <si>
    <t xml:space="preserve">Всего по направлению «Прочие нужды» в том числе:                </t>
  </si>
  <si>
    <t xml:space="preserve">Цель 3.  Повышение уровня благоустройства городского округа 
</t>
  </si>
  <si>
    <t>Задача 5. Обеспечение санитарно-эпидемиологического состояния и благоустройства территории городского округа</t>
  </si>
  <si>
    <t>4.3.1.</t>
  </si>
  <si>
    <t>Обеспечение выполнения благоустройства территории и санитарно-эпидемиологического состояния</t>
  </si>
  <si>
    <t>Администрация городского округа ЗАТО Свободный, МКУ "СМЗ"</t>
  </si>
  <si>
    <t>5.</t>
  </si>
  <si>
    <t>5.1.</t>
  </si>
  <si>
    <t>5.2.</t>
  </si>
  <si>
    <t>5.3.</t>
  </si>
  <si>
    <r>
      <rPr>
        <sz val="12"/>
        <rFont val="Times New Roman"/>
        <family val="1"/>
        <charset val="204"/>
      </rPr>
      <t xml:space="preserve">Всего по направлению «Прочие нужды» в том числе:                    </t>
    </r>
    <r>
      <rPr>
        <b/>
        <sz val="10"/>
        <rFont val="Times New Roman"/>
        <family val="1"/>
        <charset val="204"/>
      </rPr>
      <t xml:space="preserve"> </t>
    </r>
  </si>
  <si>
    <t>Цель 4. Сохранение и развитие автомобильных дорог и улично-дорожной сети</t>
  </si>
  <si>
    <t>Задача 6. Обеспечение проведения ремонта и повышения качества содержания автомобильных дорог и улично-дорожной сети</t>
  </si>
  <si>
    <t>5.3.1.</t>
  </si>
  <si>
    <t>Приведение пешеходных переходов в соответствии с требованиями национальных стандартов</t>
  </si>
  <si>
    <t>5.3.2.</t>
  </si>
  <si>
    <t xml:space="preserve">Обеспечение содержания  дорог и улично-дорожной сети  </t>
  </si>
  <si>
    <t>5.3.3.</t>
  </si>
  <si>
    <t>П.27</t>
  </si>
  <si>
    <t>6.</t>
  </si>
  <si>
    <t>6.1.</t>
  </si>
  <si>
    <t>Цель 5. Повышение энергоэффективности систем коммунальной инфраструктуры</t>
  </si>
  <si>
    <t>Задача 7.  Модернизация оборудования систем теплоснабжения, водоснабжения, электроснабжения с использованием энергоэффективного оборудования с высоким коэффициентом полезного действия</t>
  </si>
  <si>
    <t>6.1.1.</t>
  </si>
  <si>
    <t>Модернизация системы уличного освещения городского округа ЗАТО Свободный</t>
  </si>
  <si>
    <t>6.2.</t>
  </si>
  <si>
    <t>6.3.</t>
  </si>
  <si>
    <t xml:space="preserve">Ремонт улично-дорожной сети                  </t>
  </si>
  <si>
    <r>
      <t xml:space="preserve">Всего по направлению «Прочие нужды» в том числе:                    </t>
    </r>
    <r>
      <rPr>
        <b/>
        <sz val="10"/>
        <rFont val="Times New Roman"/>
        <family val="1"/>
        <charset val="204"/>
      </rPr>
      <t xml:space="preserve"> </t>
    </r>
  </si>
  <si>
    <t>Модернизация участка трубопровода теплоснабжения городского округа ЗАТО Свободный</t>
  </si>
  <si>
    <t>6.1.2.</t>
  </si>
  <si>
    <t>Капитальный ремонт КНС и канализационной сети протяженностью 4 084 м.п. от КНС до строящихся очистных сооружений</t>
  </si>
  <si>
    <t>«Развитие городского хозяйства» на 2023-2030 годы</t>
  </si>
  <si>
    <t>Приведение в порядок воинских захоронений</t>
  </si>
  <si>
    <r>
      <t xml:space="preserve">Всего по комплексу процессных мероприятий 1 «Обеспечение качества условий проживания населения и улучшения жилищных условий»                                </t>
    </r>
    <r>
      <rPr>
        <b/>
        <sz val="10"/>
        <rFont val="Times New Roman"/>
        <family val="1"/>
        <charset val="204"/>
      </rPr>
      <t xml:space="preserve"> </t>
    </r>
  </si>
  <si>
    <t xml:space="preserve">Всего по комплексу процессных мероприятий 3  «Формирование современной городской среды»  </t>
  </si>
  <si>
    <t xml:space="preserve">Всего по комплексу процессных мероприятий  5 «Энергосбережение и повышение энергоэффективности  систем коммунальной инфраструктуры»                              </t>
  </si>
  <si>
    <t xml:space="preserve">Всего по комплексу процессных мероприятий  4  «Развитие дорожной деятельности»                             </t>
  </si>
  <si>
    <t xml:space="preserve">Всего по комплексу процессных мероприятий 2  «Развитие коммунальной инфраструктуры»           </t>
  </si>
  <si>
    <t>Устройство тратуаров и пешеходных переходов на маршрутах Дом-Школа-Дом</t>
  </si>
  <si>
    <t>Задача 4.  Исполнение иных полномочий в сфере коммунального хозяйства</t>
  </si>
  <si>
    <r>
      <t xml:space="preserve">Обеспечение проведения капитального ремонта, содержание, модернизация объектов коммунальной инфраструктуры в сфере водоснабжения, теплоснабжения, энергоснабжения   </t>
    </r>
    <r>
      <rPr>
        <b/>
        <sz val="10"/>
        <rFont val="Times New Roman"/>
        <family val="1"/>
        <charset val="204"/>
      </rPr>
      <t xml:space="preserve"> </t>
    </r>
  </si>
  <si>
    <t xml:space="preserve">Субсидия из бюджета городского округа ЗАТО Свободный Муниципальному унитарному предприятию «Свободный Водоканал»  городского округа ЗАТО Свободный 
Свердловской области в целях формирования уставного фонда, возмещения затрат на водоснабжение и водоотведение
</t>
  </si>
  <si>
    <t>П.9</t>
  </si>
  <si>
    <t>П.14</t>
  </si>
  <si>
    <t xml:space="preserve">П.13            П.15          </t>
  </si>
  <si>
    <t>П.21</t>
  </si>
  <si>
    <t>П.28</t>
  </si>
  <si>
    <t>П.33               П.36</t>
  </si>
  <si>
    <t>П.7</t>
  </si>
  <si>
    <t>2.3.4.</t>
  </si>
  <si>
    <t xml:space="preserve">Обеспечение выполнения функций собственника жилых помещений по внесению взносов на капитальный ремонт  имущества общего пользования многоквартирных домов </t>
  </si>
  <si>
    <t xml:space="preserve">Обеспечение условий доступности жилых помещений и имущества общего пользования в многоквартирных домах для инвалидов </t>
  </si>
  <si>
    <t>4.3.2.</t>
  </si>
  <si>
    <t>Благоустройство прилегающей территории МБУК ДК "Свободный"</t>
  </si>
  <si>
    <t>3.3.3.</t>
  </si>
  <si>
    <t>Приложение
к постановлению 
администрации городского 
округа ЗАТО Свободный                                                      от «28» декабря 2024 г. № 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</si>
</sst>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_-* #,##0.00_р_._-;\-* #,##0.00_р_._-;_-* \-??_р_._-;_-@_-"/>
    <numFmt numFmtId="167" formatCode="#,##0.0_ ;\-#,##0.0\ "/>
  </numFmts>
  <fonts count="10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10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/>
    <xf numFmtId="1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top" wrapText="1"/>
    </xf>
    <xf numFmtId="167" fontId="3" fillId="0" borderId="1" xfId="1" applyNumberFormat="1" applyFont="1" applyFill="1" applyBorder="1" applyAlignment="1" applyProtection="1">
      <alignment horizontal="center" vertical="top" wrapText="1"/>
    </xf>
    <xf numFmtId="166" fontId="3" fillId="0" borderId="1" xfId="1" applyFont="1" applyFill="1" applyBorder="1" applyAlignment="1" applyProtection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0" fillId="0" borderId="0" xfId="0" applyNumberFormat="1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center" wrapText="1"/>
    </xf>
    <xf numFmtId="167" fontId="3" fillId="3" borderId="1" xfId="1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0" fillId="3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2" fillId="7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tabSelected="1" topLeftCell="A2" zoomScale="75" zoomScaleNormal="75" workbookViewId="0">
      <selection activeCell="K2" sqref="K2:M2"/>
    </sheetView>
  </sheetViews>
  <sheetFormatPr defaultColWidth="9.125" defaultRowHeight="12.9" x14ac:dyDescent="0.2"/>
  <cols>
    <col min="1" max="1" width="7.25" style="1" customWidth="1"/>
    <col min="2" max="2" width="41.75" style="1" customWidth="1"/>
    <col min="3" max="3" width="19.25" style="1" customWidth="1"/>
    <col min="4" max="4" width="20.75" style="1" customWidth="1"/>
    <col min="5" max="5" width="15.375" style="1" customWidth="1"/>
    <col min="6" max="6" width="12.625" style="93" customWidth="1"/>
    <col min="7" max="7" width="13.125" style="2" customWidth="1"/>
    <col min="8" max="8" width="11.125" style="1" customWidth="1"/>
    <col min="9" max="9" width="11.625" style="1" customWidth="1"/>
    <col min="10" max="10" width="13" style="2" customWidth="1"/>
    <col min="11" max="11" width="12.75" style="2" customWidth="1"/>
    <col min="12" max="12" width="13.375" style="1" customWidth="1"/>
    <col min="13" max="13" width="14" style="1" customWidth="1"/>
    <col min="14" max="14" width="26.875" style="1" customWidth="1"/>
    <col min="15" max="16384" width="9.125" style="1"/>
  </cols>
  <sheetData>
    <row r="1" spans="1:15" s="2" customFormat="1" ht="12.1" customHeight="1" x14ac:dyDescent="0.25">
      <c r="A1" s="3"/>
      <c r="B1" s="3"/>
      <c r="C1" s="3"/>
      <c r="D1" s="3"/>
      <c r="E1" s="3"/>
      <c r="F1" s="4"/>
      <c r="G1" s="4"/>
      <c r="H1" s="4"/>
      <c r="I1" s="4"/>
      <c r="J1" s="4"/>
      <c r="K1" s="4"/>
      <c r="L1" s="102"/>
      <c r="M1" s="102"/>
    </row>
    <row r="2" spans="1:15" s="2" customFormat="1" ht="86.95" customHeight="1" x14ac:dyDescent="0.25">
      <c r="A2" s="3"/>
      <c r="B2" s="5"/>
      <c r="C2" s="5"/>
      <c r="D2" s="5"/>
      <c r="E2" s="5"/>
      <c r="F2" s="6"/>
      <c r="G2" s="6"/>
      <c r="H2" s="6"/>
      <c r="I2" s="6"/>
      <c r="J2" s="6"/>
      <c r="K2" s="103" t="s">
        <v>121</v>
      </c>
      <c r="L2" s="103"/>
      <c r="M2" s="103"/>
    </row>
    <row r="3" spans="1:15" s="2" customFormat="1" ht="18.7" customHeight="1" x14ac:dyDescent="0.25">
      <c r="A3" s="3"/>
      <c r="B3" s="5"/>
      <c r="C3" s="5"/>
      <c r="D3" s="5"/>
      <c r="E3" s="5"/>
      <c r="F3" s="6"/>
      <c r="G3" s="6"/>
      <c r="H3" s="6"/>
      <c r="I3" s="6"/>
      <c r="J3" s="6"/>
      <c r="K3" s="6"/>
      <c r="L3" s="7"/>
      <c r="M3" s="7"/>
    </row>
    <row r="4" spans="1:15" s="2" customFormat="1" ht="15.8" customHeight="1" x14ac:dyDescent="0.25">
      <c r="A4" s="3"/>
      <c r="B4" s="102" t="s">
        <v>0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5" s="2" customFormat="1" ht="15.8" customHeight="1" x14ac:dyDescent="0.25">
      <c r="A5" s="3"/>
      <c r="B5" s="102" t="s">
        <v>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5" s="2" customFormat="1" ht="15.8" customHeight="1" x14ac:dyDescent="0.25">
      <c r="A6" s="3"/>
      <c r="B6" s="102" t="s">
        <v>97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5" s="2" customFormat="1" ht="15.65" x14ac:dyDescent="0.25">
      <c r="A7" s="3"/>
      <c r="B7" s="5"/>
      <c r="C7" s="104"/>
      <c r="D7" s="104"/>
      <c r="E7" s="104"/>
      <c r="F7" s="104"/>
      <c r="G7" s="104"/>
      <c r="H7" s="104"/>
      <c r="I7" s="104"/>
      <c r="J7" s="8"/>
      <c r="K7" s="8"/>
      <c r="L7" s="8"/>
      <c r="M7" s="5"/>
    </row>
    <row r="8" spans="1:15" s="2" customFormat="1" ht="134.35" customHeight="1" x14ac:dyDescent="0.2">
      <c r="A8" s="106" t="s">
        <v>2</v>
      </c>
      <c r="B8" s="106" t="s">
        <v>3</v>
      </c>
      <c r="C8" s="106" t="s">
        <v>4</v>
      </c>
      <c r="D8" s="106" t="s">
        <v>5</v>
      </c>
      <c r="E8" s="106"/>
      <c r="F8" s="106"/>
      <c r="G8" s="106"/>
      <c r="H8" s="106"/>
      <c r="I8" s="106"/>
      <c r="J8" s="106"/>
      <c r="K8" s="106"/>
      <c r="L8" s="106"/>
      <c r="M8" s="105" t="s">
        <v>6</v>
      </c>
    </row>
    <row r="9" spans="1:15" s="2" customFormat="1" ht="19.55" customHeight="1" x14ac:dyDescent="0.2">
      <c r="A9" s="106"/>
      <c r="B9" s="106"/>
      <c r="C9" s="106"/>
      <c r="D9" s="10" t="s">
        <v>7</v>
      </c>
      <c r="E9" s="10">
        <v>2023</v>
      </c>
      <c r="F9" s="8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5"/>
    </row>
    <row r="10" spans="1:15" s="2" customFormat="1" ht="15.65" x14ac:dyDescent="0.25">
      <c r="A10" s="10"/>
      <c r="B10" s="10">
        <v>2</v>
      </c>
      <c r="C10" s="11">
        <v>3</v>
      </c>
      <c r="D10" s="10">
        <v>4</v>
      </c>
      <c r="E10" s="10">
        <v>5</v>
      </c>
      <c r="F10" s="8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14</v>
      </c>
    </row>
    <row r="11" spans="1:15" s="2" customFormat="1" ht="77.95" customHeight="1" x14ac:dyDescent="0.2">
      <c r="A11" s="12" t="s">
        <v>8</v>
      </c>
      <c r="B11" s="13" t="s">
        <v>9</v>
      </c>
      <c r="C11" s="14" t="s">
        <v>10</v>
      </c>
      <c r="D11" s="15">
        <f>E11+F11+G11+H11+I11+J11+K11+L11</f>
        <v>1345550.48</v>
      </c>
      <c r="E11" s="15">
        <f>SUM(E13:E15)</f>
        <v>356140.48300000001</v>
      </c>
      <c r="F11" s="81">
        <f>SUM(F12:F15)</f>
        <v>413221.25900000002</v>
      </c>
      <c r="G11" s="15">
        <f t="shared" ref="G11:L11" si="0">SUM(G12:G15)</f>
        <v>228427.37700000001</v>
      </c>
      <c r="H11" s="15">
        <f t="shared" si="0"/>
        <v>124786.26700000001</v>
      </c>
      <c r="I11" s="15">
        <f t="shared" si="0"/>
        <v>135367.77399999998</v>
      </c>
      <c r="J11" s="15">
        <f t="shared" si="0"/>
        <v>29202.44</v>
      </c>
      <c r="K11" s="15">
        <f t="shared" si="0"/>
        <v>29202.44</v>
      </c>
      <c r="L11" s="15">
        <f t="shared" si="0"/>
        <v>29202.44</v>
      </c>
      <c r="M11" s="16"/>
      <c r="N11" s="17"/>
      <c r="O11" s="18"/>
    </row>
    <row r="12" spans="1:15" s="2" customFormat="1" ht="17.350000000000001" customHeight="1" x14ac:dyDescent="0.25">
      <c r="A12" s="19"/>
      <c r="B12" s="10" t="s">
        <v>11</v>
      </c>
      <c r="C12" s="11"/>
      <c r="D12" s="20">
        <f>SUM(D17+D22+D27)</f>
        <v>0</v>
      </c>
      <c r="E12" s="20">
        <f t="shared" ref="E12:L12" si="1">SUM(E32+E75+E128+E170)</f>
        <v>0</v>
      </c>
      <c r="F12" s="53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10"/>
      <c r="N12" s="17"/>
      <c r="O12" s="18"/>
    </row>
    <row r="13" spans="1:15" s="2" customFormat="1" ht="20.25" customHeight="1" x14ac:dyDescent="0.25">
      <c r="A13" s="19"/>
      <c r="B13" s="10" t="s">
        <v>12</v>
      </c>
      <c r="C13" s="11"/>
      <c r="D13" s="20">
        <f>SUM(D18+D23+D28)</f>
        <v>242332.79999999999</v>
      </c>
      <c r="E13" s="20">
        <f>SUM(E33+E76+E129+E171)</f>
        <v>152581.4</v>
      </c>
      <c r="F13" s="53">
        <f>SUM(F33+F76+F129+F171+F213)</f>
        <v>82672.200000000012</v>
      </c>
      <c r="G13" s="20">
        <f>SUM(G33+G76+G129+G171+G213)</f>
        <v>6706.6</v>
      </c>
      <c r="H13" s="20">
        <f>H18+H23+H28</f>
        <v>186.3</v>
      </c>
      <c r="I13" s="20">
        <f>I18+I23+I28</f>
        <v>186.29999999999998</v>
      </c>
      <c r="J13" s="20">
        <f>J18+J23+J28</f>
        <v>0</v>
      </c>
      <c r="K13" s="20">
        <f>K18+K23+K28</f>
        <v>0</v>
      </c>
      <c r="L13" s="20">
        <f>L18+L23+L28</f>
        <v>0</v>
      </c>
      <c r="M13" s="10"/>
      <c r="N13" s="17"/>
      <c r="O13" s="18"/>
    </row>
    <row r="14" spans="1:15" s="2" customFormat="1" ht="17.350000000000001" customHeight="1" x14ac:dyDescent="0.25">
      <c r="A14" s="19"/>
      <c r="B14" s="10" t="s">
        <v>13</v>
      </c>
      <c r="C14" s="11"/>
      <c r="D14" s="20">
        <f>SUM(E14:L14)</f>
        <v>1103217.6799999997</v>
      </c>
      <c r="E14" s="20">
        <f t="shared" ref="E14:L14" si="2">SUM(E19+E29+E24)</f>
        <v>203559.08300000001</v>
      </c>
      <c r="F14" s="53">
        <f>SUM(F19+F29+F24)</f>
        <v>330549.05900000001</v>
      </c>
      <c r="G14" s="20">
        <f t="shared" si="2"/>
        <v>221720.777</v>
      </c>
      <c r="H14" s="20">
        <f t="shared" si="2"/>
        <v>124599.967</v>
      </c>
      <c r="I14" s="20">
        <f t="shared" si="2"/>
        <v>135181.47399999999</v>
      </c>
      <c r="J14" s="20">
        <f t="shared" si="2"/>
        <v>29202.44</v>
      </c>
      <c r="K14" s="20">
        <f t="shared" si="2"/>
        <v>29202.44</v>
      </c>
      <c r="L14" s="20">
        <f t="shared" si="2"/>
        <v>29202.44</v>
      </c>
      <c r="M14" s="10"/>
      <c r="N14" s="17"/>
      <c r="O14" s="18"/>
    </row>
    <row r="15" spans="1:15" s="2" customFormat="1" ht="15.8" customHeight="1" x14ac:dyDescent="0.25">
      <c r="A15" s="19"/>
      <c r="B15" s="10" t="s">
        <v>14</v>
      </c>
      <c r="C15" s="11"/>
      <c r="D15" s="20">
        <f>SUM(D20+D25+D30)</f>
        <v>0</v>
      </c>
      <c r="E15" s="20">
        <f t="shared" ref="E15:L15" si="3">SUM(E35+E78+E131+E173)</f>
        <v>0</v>
      </c>
      <c r="F15" s="53">
        <f t="shared" si="3"/>
        <v>0</v>
      </c>
      <c r="G15" s="20">
        <f t="shared" si="3"/>
        <v>0</v>
      </c>
      <c r="H15" s="20">
        <f t="shared" si="3"/>
        <v>0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10"/>
      <c r="N15" s="17"/>
      <c r="O15" s="18"/>
    </row>
    <row r="16" spans="1:15" s="2" customFormat="1" ht="20.25" customHeight="1" x14ac:dyDescent="0.25">
      <c r="A16" s="19" t="s">
        <v>15</v>
      </c>
      <c r="B16" s="21" t="s">
        <v>16</v>
      </c>
      <c r="C16" s="11"/>
      <c r="D16" s="20">
        <f>SUM(E16:L16)</f>
        <v>458502.88300000003</v>
      </c>
      <c r="E16" s="20">
        <f>SUM(E17+E18+E19+E20)</f>
        <v>272838.82900000003</v>
      </c>
      <c r="F16" s="53">
        <f t="shared" ref="F16:L16" si="4">SUM(F17+F18+F19+F20)</f>
        <v>178800.554</v>
      </c>
      <c r="G16" s="20">
        <f t="shared" si="4"/>
        <v>6863.5</v>
      </c>
      <c r="H16" s="20">
        <f t="shared" si="4"/>
        <v>0</v>
      </c>
      <c r="I16" s="20">
        <f t="shared" si="4"/>
        <v>0</v>
      </c>
      <c r="J16" s="20">
        <f t="shared" si="4"/>
        <v>0</v>
      </c>
      <c r="K16" s="20">
        <f t="shared" si="4"/>
        <v>0</v>
      </c>
      <c r="L16" s="20">
        <f t="shared" si="4"/>
        <v>0</v>
      </c>
      <c r="M16" s="10"/>
      <c r="N16" s="17"/>
      <c r="O16" s="18"/>
    </row>
    <row r="17" spans="1:15" s="2" customFormat="1" ht="16.5" customHeight="1" x14ac:dyDescent="0.25">
      <c r="A17" s="19"/>
      <c r="B17" s="10" t="s">
        <v>11</v>
      </c>
      <c r="C17" s="11"/>
      <c r="D17" s="20">
        <f t="shared" ref="D17:L17" si="5">SUM(D37+D80+D133+D175)</f>
        <v>0</v>
      </c>
      <c r="E17" s="20">
        <f t="shared" si="5"/>
        <v>0</v>
      </c>
      <c r="F17" s="53">
        <f t="shared" si="5"/>
        <v>0</v>
      </c>
      <c r="G17" s="20">
        <f t="shared" si="5"/>
        <v>0</v>
      </c>
      <c r="H17" s="20">
        <f t="shared" si="5"/>
        <v>0</v>
      </c>
      <c r="I17" s="20">
        <f t="shared" si="5"/>
        <v>0</v>
      </c>
      <c r="J17" s="20">
        <f t="shared" si="5"/>
        <v>0</v>
      </c>
      <c r="K17" s="20">
        <f t="shared" si="5"/>
        <v>0</v>
      </c>
      <c r="L17" s="20">
        <f t="shared" si="5"/>
        <v>0</v>
      </c>
      <c r="M17" s="10"/>
      <c r="N17" s="17"/>
      <c r="O17" s="18"/>
    </row>
    <row r="18" spans="1:15" s="2" customFormat="1" ht="20.25" customHeight="1" x14ac:dyDescent="0.25">
      <c r="A18" s="19"/>
      <c r="B18" s="10" t="s">
        <v>12</v>
      </c>
      <c r="C18" s="11"/>
      <c r="D18" s="20">
        <f>SUM(D38+D81+D134+D176+D218)</f>
        <v>241372.19999999998</v>
      </c>
      <c r="E18" s="20">
        <f>SUM(E38+E81+E134+E176)</f>
        <v>152390.29999999999</v>
      </c>
      <c r="F18" s="53">
        <f>SUM(F38+F81+F134+F176+F218)</f>
        <v>82461.600000000006</v>
      </c>
      <c r="G18" s="53">
        <f>SUM(G38+G81+G134+G176+G218)</f>
        <v>6520.3</v>
      </c>
      <c r="H18" s="20">
        <f>H38+H81+H134+H176+H218</f>
        <v>0</v>
      </c>
      <c r="I18" s="20">
        <f>SUM(I38+I81+I134+I176)</f>
        <v>0</v>
      </c>
      <c r="J18" s="20">
        <f>SUM(J38+J81+J134+J176)</f>
        <v>0</v>
      </c>
      <c r="K18" s="20">
        <f>SUM(K38+K81+K134+K176)</f>
        <v>0</v>
      </c>
      <c r="L18" s="20">
        <f>SUM(L38+L81+L134+L176)</f>
        <v>0</v>
      </c>
      <c r="M18" s="10"/>
      <c r="N18" s="17"/>
      <c r="O18" s="18"/>
    </row>
    <row r="19" spans="1:15" s="2" customFormat="1" ht="20.25" customHeight="1" x14ac:dyDescent="0.25">
      <c r="A19" s="19"/>
      <c r="B19" s="10" t="s">
        <v>13</v>
      </c>
      <c r="C19" s="11"/>
      <c r="D19" s="20">
        <f>D39+D82+D135+D177+D219</f>
        <v>379308.049</v>
      </c>
      <c r="E19" s="20">
        <f>E39+E82+E135+E177+E226</f>
        <v>120448.52900000001</v>
      </c>
      <c r="F19" s="53">
        <f>F39+F82+F135+F177+F226+F231</f>
        <v>96338.953999999998</v>
      </c>
      <c r="G19" s="20">
        <f t="shared" ref="G19:L19" si="6">G39+G82+G135+G177+G226</f>
        <v>343.2</v>
      </c>
      <c r="H19" s="20">
        <f t="shared" si="6"/>
        <v>0</v>
      </c>
      <c r="I19" s="20">
        <f t="shared" si="6"/>
        <v>0</v>
      </c>
      <c r="J19" s="20">
        <f t="shared" si="6"/>
        <v>0</v>
      </c>
      <c r="K19" s="20">
        <f t="shared" si="6"/>
        <v>0</v>
      </c>
      <c r="L19" s="20">
        <f t="shared" si="6"/>
        <v>0</v>
      </c>
      <c r="M19" s="10"/>
      <c r="N19" s="17"/>
      <c r="O19" s="18"/>
    </row>
    <row r="20" spans="1:15" s="2" customFormat="1" ht="14.95" customHeight="1" x14ac:dyDescent="0.25">
      <c r="A20" s="19"/>
      <c r="B20" s="10" t="s">
        <v>14</v>
      </c>
      <c r="C20" s="11"/>
      <c r="D20" s="20">
        <f t="shared" ref="D20:L20" si="7">SUM(D40+D83+D136+D178)</f>
        <v>0</v>
      </c>
      <c r="E20" s="20">
        <f t="shared" si="7"/>
        <v>0</v>
      </c>
      <c r="F20" s="53">
        <f t="shared" si="7"/>
        <v>0</v>
      </c>
      <c r="G20" s="20">
        <f t="shared" si="7"/>
        <v>0</v>
      </c>
      <c r="H20" s="20">
        <f t="shared" si="7"/>
        <v>0</v>
      </c>
      <c r="I20" s="20">
        <f t="shared" si="7"/>
        <v>0</v>
      </c>
      <c r="J20" s="20">
        <f t="shared" si="7"/>
        <v>0</v>
      </c>
      <c r="K20" s="20">
        <f t="shared" si="7"/>
        <v>0</v>
      </c>
      <c r="L20" s="20">
        <f t="shared" si="7"/>
        <v>0</v>
      </c>
      <c r="M20" s="10"/>
      <c r="N20" s="17"/>
      <c r="O20" s="18"/>
    </row>
    <row r="21" spans="1:15" s="2" customFormat="1" ht="30.75" customHeight="1" x14ac:dyDescent="0.25">
      <c r="A21" s="19" t="s">
        <v>17</v>
      </c>
      <c r="B21" s="21" t="s">
        <v>18</v>
      </c>
      <c r="C21" s="11"/>
      <c r="D21" s="20">
        <f t="shared" ref="D21:L21" si="8">SUM(D22+D23+D24+D25)</f>
        <v>0</v>
      </c>
      <c r="E21" s="20">
        <f>SUM(E22+E23+E24+E25)</f>
        <v>0</v>
      </c>
      <c r="F21" s="53">
        <f t="shared" si="8"/>
        <v>0</v>
      </c>
      <c r="G21" s="20">
        <f t="shared" si="8"/>
        <v>0</v>
      </c>
      <c r="H21" s="20">
        <f t="shared" si="8"/>
        <v>0</v>
      </c>
      <c r="I21" s="20">
        <f t="shared" si="8"/>
        <v>0</v>
      </c>
      <c r="J21" s="20">
        <f t="shared" si="8"/>
        <v>0</v>
      </c>
      <c r="K21" s="20">
        <f t="shared" si="8"/>
        <v>0</v>
      </c>
      <c r="L21" s="20">
        <f t="shared" si="8"/>
        <v>0</v>
      </c>
      <c r="M21" s="10"/>
      <c r="N21" s="17"/>
      <c r="O21" s="18"/>
    </row>
    <row r="22" spans="1:15" s="2" customFormat="1" ht="20.25" customHeight="1" x14ac:dyDescent="0.25">
      <c r="A22" s="19"/>
      <c r="B22" s="10" t="s">
        <v>11</v>
      </c>
      <c r="C22" s="11"/>
      <c r="D22" s="20">
        <f t="shared" ref="D22:L22" si="9">SUM(D42+D95+D143+D180)</f>
        <v>0</v>
      </c>
      <c r="E22" s="20">
        <f t="shared" si="9"/>
        <v>0</v>
      </c>
      <c r="F22" s="53">
        <f t="shared" si="9"/>
        <v>0</v>
      </c>
      <c r="G22" s="20">
        <f t="shared" si="9"/>
        <v>0</v>
      </c>
      <c r="H22" s="20">
        <f t="shared" si="9"/>
        <v>0</v>
      </c>
      <c r="I22" s="20">
        <f t="shared" si="9"/>
        <v>0</v>
      </c>
      <c r="J22" s="20">
        <f t="shared" si="9"/>
        <v>0</v>
      </c>
      <c r="K22" s="20">
        <f t="shared" si="9"/>
        <v>0</v>
      </c>
      <c r="L22" s="20">
        <f t="shared" si="9"/>
        <v>0</v>
      </c>
      <c r="M22" s="10"/>
      <c r="N22" s="17"/>
      <c r="O22" s="18"/>
    </row>
    <row r="23" spans="1:15" s="2" customFormat="1" ht="20.25" customHeight="1" x14ac:dyDescent="0.25">
      <c r="A23" s="19"/>
      <c r="B23" s="10" t="s">
        <v>12</v>
      </c>
      <c r="C23" s="11"/>
      <c r="D23" s="20">
        <f t="shared" ref="D23:L23" si="10">SUM(D43+D96+D144+D181)</f>
        <v>0</v>
      </c>
      <c r="E23" s="20">
        <f t="shared" si="10"/>
        <v>0</v>
      </c>
      <c r="F23" s="53">
        <f>SUM(F43+F96+F144+F181)</f>
        <v>0</v>
      </c>
      <c r="G23" s="20">
        <f t="shared" si="10"/>
        <v>0</v>
      </c>
      <c r="H23" s="20">
        <f t="shared" si="10"/>
        <v>0</v>
      </c>
      <c r="I23" s="20">
        <f t="shared" si="10"/>
        <v>0</v>
      </c>
      <c r="J23" s="20">
        <f t="shared" si="10"/>
        <v>0</v>
      </c>
      <c r="K23" s="20">
        <f t="shared" si="10"/>
        <v>0</v>
      </c>
      <c r="L23" s="20">
        <f t="shared" si="10"/>
        <v>0</v>
      </c>
      <c r="M23" s="10"/>
      <c r="N23" s="17"/>
      <c r="O23" s="18"/>
    </row>
    <row r="24" spans="1:15" s="2" customFormat="1" ht="20.25" customHeight="1" x14ac:dyDescent="0.25">
      <c r="A24" s="19"/>
      <c r="B24" s="10" t="s">
        <v>13</v>
      </c>
      <c r="C24" s="11"/>
      <c r="D24" s="20">
        <f t="shared" ref="D24:L24" si="11">SUM(D44+D97+D145+D182)</f>
        <v>0</v>
      </c>
      <c r="E24" s="20">
        <f t="shared" si="11"/>
        <v>0</v>
      </c>
      <c r="F24" s="53">
        <f t="shared" si="11"/>
        <v>0</v>
      </c>
      <c r="G24" s="20">
        <f t="shared" si="11"/>
        <v>0</v>
      </c>
      <c r="H24" s="20">
        <f t="shared" si="11"/>
        <v>0</v>
      </c>
      <c r="I24" s="20">
        <f t="shared" si="11"/>
        <v>0</v>
      </c>
      <c r="J24" s="20">
        <f t="shared" si="11"/>
        <v>0</v>
      </c>
      <c r="K24" s="20">
        <f t="shared" si="11"/>
        <v>0</v>
      </c>
      <c r="L24" s="20">
        <f t="shared" si="11"/>
        <v>0</v>
      </c>
      <c r="M24" s="10"/>
      <c r="N24" s="17"/>
      <c r="O24" s="18"/>
    </row>
    <row r="25" spans="1:15" s="2" customFormat="1" ht="20.25" customHeight="1" x14ac:dyDescent="0.25">
      <c r="A25" s="19"/>
      <c r="B25" s="10" t="s">
        <v>14</v>
      </c>
      <c r="C25" s="11"/>
      <c r="D25" s="20">
        <f t="shared" ref="D25:L25" si="12">SUM(D45+D98+D146+D183)</f>
        <v>0</v>
      </c>
      <c r="E25" s="20">
        <f t="shared" si="12"/>
        <v>0</v>
      </c>
      <c r="F25" s="53">
        <f t="shared" si="12"/>
        <v>0</v>
      </c>
      <c r="G25" s="20">
        <f t="shared" si="12"/>
        <v>0</v>
      </c>
      <c r="H25" s="20">
        <f t="shared" si="12"/>
        <v>0</v>
      </c>
      <c r="I25" s="20">
        <f t="shared" si="12"/>
        <v>0</v>
      </c>
      <c r="J25" s="20">
        <f t="shared" si="12"/>
        <v>0</v>
      </c>
      <c r="K25" s="20">
        <f t="shared" si="12"/>
        <v>0</v>
      </c>
      <c r="L25" s="20">
        <f t="shared" si="12"/>
        <v>0</v>
      </c>
      <c r="M25" s="10"/>
      <c r="N25" s="17"/>
      <c r="O25" s="18"/>
    </row>
    <row r="26" spans="1:15" s="2" customFormat="1" ht="20.25" customHeight="1" x14ac:dyDescent="0.25">
      <c r="A26" s="19" t="s">
        <v>19</v>
      </c>
      <c r="B26" s="21" t="s">
        <v>20</v>
      </c>
      <c r="C26" s="11"/>
      <c r="D26" s="20">
        <f t="shared" ref="D26:L26" si="13">SUM(D27:D30)</f>
        <v>564228.60900000005</v>
      </c>
      <c r="E26" s="20">
        <f t="shared" si="13"/>
        <v>83301.65400000001</v>
      </c>
      <c r="F26" s="53">
        <f t="shared" si="13"/>
        <v>234420.70500000002</v>
      </c>
      <c r="G26" s="20">
        <f t="shared" si="13"/>
        <v>221563.87699999998</v>
      </c>
      <c r="H26" s="20">
        <f t="shared" si="13"/>
        <v>124786.26700000001</v>
      </c>
      <c r="I26" s="20">
        <f t="shared" si="13"/>
        <v>135367.77399999998</v>
      </c>
      <c r="J26" s="20">
        <f t="shared" si="13"/>
        <v>29202.44</v>
      </c>
      <c r="K26" s="20">
        <f t="shared" si="13"/>
        <v>29202.44</v>
      </c>
      <c r="L26" s="20">
        <f t="shared" si="13"/>
        <v>29202.44</v>
      </c>
      <c r="M26" s="10"/>
      <c r="N26" s="17"/>
      <c r="O26" s="18"/>
    </row>
    <row r="27" spans="1:15" s="2" customFormat="1" ht="20.25" customHeight="1" x14ac:dyDescent="0.25">
      <c r="A27" s="19"/>
      <c r="B27" s="10" t="s">
        <v>11</v>
      </c>
      <c r="C27" s="11"/>
      <c r="D27" s="20">
        <f t="shared" ref="D27:L27" si="14">SUM(D47+D100+D148+D185)</f>
        <v>0</v>
      </c>
      <c r="E27" s="20">
        <f t="shared" si="14"/>
        <v>0</v>
      </c>
      <c r="F27" s="53">
        <f t="shared" si="14"/>
        <v>0</v>
      </c>
      <c r="G27" s="20">
        <f t="shared" si="14"/>
        <v>0</v>
      </c>
      <c r="H27" s="20">
        <f t="shared" si="14"/>
        <v>0</v>
      </c>
      <c r="I27" s="20">
        <f t="shared" si="14"/>
        <v>0</v>
      </c>
      <c r="J27" s="20">
        <f t="shared" si="14"/>
        <v>0</v>
      </c>
      <c r="K27" s="20">
        <f t="shared" si="14"/>
        <v>0</v>
      </c>
      <c r="L27" s="20">
        <f t="shared" si="14"/>
        <v>0</v>
      </c>
      <c r="M27" s="10"/>
      <c r="N27" s="17"/>
      <c r="O27" s="18"/>
    </row>
    <row r="28" spans="1:15" s="2" customFormat="1" ht="20.25" customHeight="1" x14ac:dyDescent="0.25">
      <c r="A28" s="19"/>
      <c r="B28" s="10" t="s">
        <v>12</v>
      </c>
      <c r="C28" s="11"/>
      <c r="D28" s="20">
        <f>SUM(D48+D101+D186+D149)</f>
        <v>960.59999999999991</v>
      </c>
      <c r="E28" s="20">
        <f>SUM(E48+E101+E149+E186)</f>
        <v>191.1</v>
      </c>
      <c r="F28" s="53">
        <f>SUM(F48+F101+F149+F186)</f>
        <v>210.6</v>
      </c>
      <c r="G28" s="20">
        <f>SUM(G48+G101+G149+G186)</f>
        <v>186.3</v>
      </c>
      <c r="H28" s="20">
        <f>H48+H101+H149+H186+H240</f>
        <v>186.3</v>
      </c>
      <c r="I28" s="20">
        <f>SUM(I48+I101+I149+I186)</f>
        <v>186.29999999999998</v>
      </c>
      <c r="J28" s="20">
        <f>SUM(J48+J101+J149+J186)</f>
        <v>0</v>
      </c>
      <c r="K28" s="20">
        <f>SUM(K48+K101+K149+K186)</f>
        <v>0</v>
      </c>
      <c r="L28" s="20">
        <f>SUM(L48+L101+L149+L186)</f>
        <v>0</v>
      </c>
      <c r="M28" s="10"/>
      <c r="N28" s="17"/>
      <c r="O28" s="18"/>
    </row>
    <row r="29" spans="1:15" s="2" customFormat="1" ht="20.25" customHeight="1" x14ac:dyDescent="0.25">
      <c r="A29" s="19"/>
      <c r="B29" s="10" t="s">
        <v>13</v>
      </c>
      <c r="C29" s="11"/>
      <c r="D29" s="20">
        <f>D49+D102+D150+D187+D241</f>
        <v>563268.00900000008</v>
      </c>
      <c r="E29" s="20">
        <f>SUM(E49+E102+E187+E150)</f>
        <v>83110.554000000004</v>
      </c>
      <c r="F29" s="53">
        <f>SUM(F49+F102+F187+F150)</f>
        <v>234210.10500000001</v>
      </c>
      <c r="G29" s="20">
        <f>SUM(G49+G102+G187+G150)+G241</f>
        <v>221377.57699999999</v>
      </c>
      <c r="H29" s="20">
        <f>SUM(H49+H102+H187+H150+H241)</f>
        <v>124599.967</v>
      </c>
      <c r="I29" s="20">
        <f>SUM(I49+I102+I187+I150)+I241</f>
        <v>135181.47399999999</v>
      </c>
      <c r="J29" s="20">
        <f>SUM(J49+J102+J187+J150)+J241</f>
        <v>29202.44</v>
      </c>
      <c r="K29" s="20">
        <f>SUM(K49+K102+K187+K150)+K241</f>
        <v>29202.44</v>
      </c>
      <c r="L29" s="20">
        <f>SUM(L49+L102+L187+L150)+L241</f>
        <v>29202.44</v>
      </c>
      <c r="M29" s="10"/>
      <c r="N29" s="17"/>
      <c r="O29" s="18"/>
    </row>
    <row r="30" spans="1:15" s="2" customFormat="1" ht="21.1" customHeight="1" x14ac:dyDescent="0.25">
      <c r="A30" s="19"/>
      <c r="B30" s="10" t="s">
        <v>14</v>
      </c>
      <c r="C30" s="11"/>
      <c r="D30" s="20">
        <f t="shared" ref="D30:L30" si="15">SUM(D50+D103+D151+D188)</f>
        <v>0</v>
      </c>
      <c r="E30" s="20">
        <f t="shared" si="15"/>
        <v>0</v>
      </c>
      <c r="F30" s="53">
        <f t="shared" si="15"/>
        <v>0</v>
      </c>
      <c r="G30" s="20">
        <f t="shared" si="15"/>
        <v>0</v>
      </c>
      <c r="H30" s="20">
        <f t="shared" si="15"/>
        <v>0</v>
      </c>
      <c r="I30" s="20">
        <f t="shared" si="15"/>
        <v>0</v>
      </c>
      <c r="J30" s="20">
        <f t="shared" si="15"/>
        <v>0</v>
      </c>
      <c r="K30" s="20">
        <f t="shared" si="15"/>
        <v>0</v>
      </c>
      <c r="L30" s="20">
        <f t="shared" si="15"/>
        <v>0</v>
      </c>
      <c r="M30" s="10"/>
      <c r="N30" s="17"/>
      <c r="O30" s="18"/>
    </row>
    <row r="31" spans="1:15" s="2" customFormat="1" ht="92.25" customHeight="1" x14ac:dyDescent="0.2">
      <c r="A31" s="12" t="s">
        <v>21</v>
      </c>
      <c r="B31" s="13" t="s">
        <v>99</v>
      </c>
      <c r="C31" s="22" t="s">
        <v>22</v>
      </c>
      <c r="D31" s="15">
        <f>SUM(D32:D35)</f>
        <v>129870.16399999999</v>
      </c>
      <c r="E31" s="15">
        <f t="shared" ref="E31:L31" si="16">SUM(E32:E35)</f>
        <v>18205.12</v>
      </c>
      <c r="F31" s="81">
        <f t="shared" si="16"/>
        <v>18166.740999999998</v>
      </c>
      <c r="G31" s="15">
        <f t="shared" si="16"/>
        <v>16488.902999999998</v>
      </c>
      <c r="H31" s="15">
        <f t="shared" si="16"/>
        <v>16339.5</v>
      </c>
      <c r="I31" s="15">
        <f t="shared" si="16"/>
        <v>16339.5</v>
      </c>
      <c r="J31" s="15">
        <f t="shared" si="16"/>
        <v>14776.8</v>
      </c>
      <c r="K31" s="15">
        <f t="shared" si="16"/>
        <v>14776.8</v>
      </c>
      <c r="L31" s="15">
        <f t="shared" si="16"/>
        <v>14776.8</v>
      </c>
      <c r="M31" s="23"/>
      <c r="N31" s="17"/>
      <c r="O31" s="18"/>
    </row>
    <row r="32" spans="1:15" s="2" customFormat="1" ht="16.5" customHeight="1" x14ac:dyDescent="0.25">
      <c r="A32" s="19"/>
      <c r="B32" s="10" t="s">
        <v>11</v>
      </c>
      <c r="C32" s="11"/>
      <c r="D32" s="20">
        <f t="shared" ref="D32:L32" si="17">SUM(D37+D42+D47)</f>
        <v>0</v>
      </c>
      <c r="E32" s="20">
        <f t="shared" si="17"/>
        <v>0</v>
      </c>
      <c r="F32" s="53">
        <f t="shared" si="17"/>
        <v>0</v>
      </c>
      <c r="G32" s="20">
        <f t="shared" si="17"/>
        <v>0</v>
      </c>
      <c r="H32" s="20">
        <f t="shared" si="17"/>
        <v>0</v>
      </c>
      <c r="I32" s="20">
        <f t="shared" si="17"/>
        <v>0</v>
      </c>
      <c r="J32" s="20">
        <f t="shared" si="17"/>
        <v>0</v>
      </c>
      <c r="K32" s="20">
        <f t="shared" si="17"/>
        <v>0</v>
      </c>
      <c r="L32" s="20">
        <f t="shared" si="17"/>
        <v>0</v>
      </c>
      <c r="M32" s="10"/>
      <c r="N32" s="17"/>
      <c r="O32" s="18"/>
    </row>
    <row r="33" spans="1:15" s="2" customFormat="1" ht="14.95" customHeight="1" x14ac:dyDescent="0.25">
      <c r="A33" s="19"/>
      <c r="B33" s="10" t="s">
        <v>12</v>
      </c>
      <c r="C33" s="11"/>
      <c r="D33" s="20">
        <f t="shared" ref="D33:L33" si="18">SUM(D38+D43+D48)</f>
        <v>0</v>
      </c>
      <c r="E33" s="20">
        <f t="shared" si="18"/>
        <v>0</v>
      </c>
      <c r="F33" s="53">
        <f t="shared" si="18"/>
        <v>0</v>
      </c>
      <c r="G33" s="20">
        <f t="shared" si="18"/>
        <v>0</v>
      </c>
      <c r="H33" s="20">
        <f t="shared" si="18"/>
        <v>0</v>
      </c>
      <c r="I33" s="20">
        <f t="shared" si="18"/>
        <v>0</v>
      </c>
      <c r="J33" s="20">
        <f t="shared" si="18"/>
        <v>0</v>
      </c>
      <c r="K33" s="20">
        <f t="shared" si="18"/>
        <v>0</v>
      </c>
      <c r="L33" s="20">
        <f t="shared" si="18"/>
        <v>0</v>
      </c>
      <c r="M33" s="10"/>
      <c r="N33" s="17"/>
      <c r="O33" s="18"/>
    </row>
    <row r="34" spans="1:15" s="2" customFormat="1" ht="16.5" customHeight="1" x14ac:dyDescent="0.25">
      <c r="A34" s="19"/>
      <c r="B34" s="10" t="s">
        <v>13</v>
      </c>
      <c r="C34" s="11"/>
      <c r="D34" s="20">
        <f>SUM(D39+D44+D49)</f>
        <v>129870.16399999999</v>
      </c>
      <c r="E34" s="20">
        <f t="shared" ref="E34:L34" si="19">SUM(E39+E44+E49)</f>
        <v>18205.12</v>
      </c>
      <c r="F34" s="53">
        <f t="shared" si="19"/>
        <v>18166.740999999998</v>
      </c>
      <c r="G34" s="20">
        <f t="shared" si="19"/>
        <v>16488.902999999998</v>
      </c>
      <c r="H34" s="20">
        <f t="shared" si="19"/>
        <v>16339.5</v>
      </c>
      <c r="I34" s="20">
        <f t="shared" si="19"/>
        <v>16339.5</v>
      </c>
      <c r="J34" s="20">
        <f t="shared" si="19"/>
        <v>14776.8</v>
      </c>
      <c r="K34" s="20">
        <f t="shared" si="19"/>
        <v>14776.8</v>
      </c>
      <c r="L34" s="20">
        <f t="shared" si="19"/>
        <v>14776.8</v>
      </c>
      <c r="M34" s="10"/>
      <c r="N34" s="17"/>
      <c r="O34" s="18"/>
    </row>
    <row r="35" spans="1:15" s="2" customFormat="1" ht="16.5" customHeight="1" x14ac:dyDescent="0.25">
      <c r="A35" s="19"/>
      <c r="B35" s="10" t="s">
        <v>14</v>
      </c>
      <c r="C35" s="11"/>
      <c r="D35" s="20">
        <f t="shared" ref="D35:L35" si="20">SUM(D40+D45+D50)</f>
        <v>0</v>
      </c>
      <c r="E35" s="20">
        <f t="shared" si="20"/>
        <v>0</v>
      </c>
      <c r="F35" s="53">
        <f t="shared" si="20"/>
        <v>0</v>
      </c>
      <c r="G35" s="20">
        <f t="shared" si="20"/>
        <v>0</v>
      </c>
      <c r="H35" s="20">
        <f t="shared" si="20"/>
        <v>0</v>
      </c>
      <c r="I35" s="20">
        <f t="shared" si="20"/>
        <v>0</v>
      </c>
      <c r="J35" s="20">
        <f t="shared" si="20"/>
        <v>0</v>
      </c>
      <c r="K35" s="20">
        <f t="shared" si="20"/>
        <v>0</v>
      </c>
      <c r="L35" s="20">
        <f t="shared" si="20"/>
        <v>0</v>
      </c>
      <c r="M35" s="10"/>
      <c r="N35" s="17"/>
      <c r="O35" s="18"/>
    </row>
    <row r="36" spans="1:15" s="2" customFormat="1" ht="48.1" customHeight="1" x14ac:dyDescent="0.25">
      <c r="A36" s="19" t="s">
        <v>23</v>
      </c>
      <c r="B36" s="21" t="s">
        <v>24</v>
      </c>
      <c r="C36" s="11"/>
      <c r="D36" s="20">
        <f t="shared" ref="D36:L36" si="21">SUM(D37+D38+D39+D40)</f>
        <v>0</v>
      </c>
      <c r="E36" s="20">
        <f t="shared" si="21"/>
        <v>0</v>
      </c>
      <c r="F36" s="53">
        <f t="shared" si="21"/>
        <v>0</v>
      </c>
      <c r="G36" s="20">
        <f t="shared" si="21"/>
        <v>0</v>
      </c>
      <c r="H36" s="20">
        <f t="shared" si="21"/>
        <v>0</v>
      </c>
      <c r="I36" s="20">
        <f t="shared" si="21"/>
        <v>0</v>
      </c>
      <c r="J36" s="20">
        <f t="shared" si="21"/>
        <v>0</v>
      </c>
      <c r="K36" s="20">
        <f t="shared" si="21"/>
        <v>0</v>
      </c>
      <c r="L36" s="20">
        <f t="shared" si="21"/>
        <v>0</v>
      </c>
      <c r="M36" s="10"/>
      <c r="N36" s="17"/>
      <c r="O36" s="18"/>
    </row>
    <row r="37" spans="1:15" s="2" customFormat="1" ht="16.5" customHeight="1" x14ac:dyDescent="0.25">
      <c r="A37" s="19"/>
      <c r="B37" s="10" t="s">
        <v>11</v>
      </c>
      <c r="C37" s="11"/>
      <c r="D37" s="20">
        <v>0</v>
      </c>
      <c r="E37" s="20">
        <v>0</v>
      </c>
      <c r="F37" s="53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0"/>
      <c r="N37" s="17"/>
      <c r="O37" s="18"/>
    </row>
    <row r="38" spans="1:15" s="2" customFormat="1" ht="14.3" customHeight="1" x14ac:dyDescent="0.25">
      <c r="A38" s="19"/>
      <c r="B38" s="10" t="s">
        <v>12</v>
      </c>
      <c r="C38" s="11"/>
      <c r="D38" s="20">
        <v>0</v>
      </c>
      <c r="E38" s="20">
        <v>0</v>
      </c>
      <c r="F38" s="53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10"/>
      <c r="N38" s="17"/>
      <c r="O38" s="18"/>
    </row>
    <row r="39" spans="1:15" s="2" customFormat="1" ht="15.8" customHeight="1" x14ac:dyDescent="0.25">
      <c r="A39" s="19"/>
      <c r="B39" s="10" t="s">
        <v>13</v>
      </c>
      <c r="C39" s="11"/>
      <c r="D39" s="20">
        <v>0</v>
      </c>
      <c r="E39" s="20">
        <v>0</v>
      </c>
      <c r="F39" s="53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0"/>
      <c r="N39" s="17"/>
      <c r="O39" s="18"/>
    </row>
    <row r="40" spans="1:15" s="2" customFormat="1" ht="17.350000000000001" customHeight="1" x14ac:dyDescent="0.25">
      <c r="A40" s="19"/>
      <c r="B40" s="10" t="s">
        <v>14</v>
      </c>
      <c r="C40" s="11"/>
      <c r="D40" s="20">
        <v>0</v>
      </c>
      <c r="E40" s="20">
        <v>0</v>
      </c>
      <c r="F40" s="53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0"/>
      <c r="N40" s="17"/>
      <c r="O40" s="18"/>
    </row>
    <row r="41" spans="1:15" s="2" customFormat="1" ht="63.7" customHeight="1" x14ac:dyDescent="0.25">
      <c r="A41" s="19" t="s">
        <v>25</v>
      </c>
      <c r="B41" s="9" t="s">
        <v>26</v>
      </c>
      <c r="C41" s="11"/>
      <c r="D41" s="20">
        <f t="shared" ref="D41:L41" si="22">SUM(D42+D43+D44+D45)</f>
        <v>0</v>
      </c>
      <c r="E41" s="20">
        <f t="shared" si="22"/>
        <v>0</v>
      </c>
      <c r="F41" s="53">
        <f>SUM(F42+F43+F44+F45)</f>
        <v>0</v>
      </c>
      <c r="G41" s="20">
        <f t="shared" si="22"/>
        <v>0</v>
      </c>
      <c r="H41" s="20">
        <f t="shared" si="22"/>
        <v>0</v>
      </c>
      <c r="I41" s="20">
        <f t="shared" si="22"/>
        <v>0</v>
      </c>
      <c r="J41" s="20">
        <f t="shared" si="22"/>
        <v>0</v>
      </c>
      <c r="K41" s="20">
        <f t="shared" si="22"/>
        <v>0</v>
      </c>
      <c r="L41" s="20">
        <f t="shared" si="22"/>
        <v>0</v>
      </c>
      <c r="M41" s="10"/>
      <c r="N41" s="17"/>
      <c r="O41" s="18"/>
    </row>
    <row r="42" spans="1:15" s="2" customFormat="1" ht="18.7" customHeight="1" x14ac:dyDescent="0.25">
      <c r="A42" s="19"/>
      <c r="B42" s="10" t="s">
        <v>11</v>
      </c>
      <c r="C42" s="11"/>
      <c r="D42" s="20">
        <v>0</v>
      </c>
      <c r="E42" s="20">
        <v>0</v>
      </c>
      <c r="F42" s="53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10"/>
      <c r="N42" s="17"/>
      <c r="O42" s="18"/>
    </row>
    <row r="43" spans="1:15" s="2" customFormat="1" ht="20.25" customHeight="1" x14ac:dyDescent="0.25">
      <c r="A43" s="19"/>
      <c r="B43" s="10" t="s">
        <v>12</v>
      </c>
      <c r="C43" s="11"/>
      <c r="D43" s="20">
        <v>0</v>
      </c>
      <c r="E43" s="20">
        <v>0</v>
      </c>
      <c r="F43" s="53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0"/>
      <c r="N43" s="17"/>
      <c r="O43" s="18"/>
    </row>
    <row r="44" spans="1:15" s="2" customFormat="1" ht="20.25" customHeight="1" x14ac:dyDescent="0.25">
      <c r="A44" s="19"/>
      <c r="B44" s="10" t="s">
        <v>13</v>
      </c>
      <c r="C44" s="11"/>
      <c r="D44" s="20">
        <v>0</v>
      </c>
      <c r="E44" s="20">
        <v>0</v>
      </c>
      <c r="F44" s="53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0"/>
      <c r="N44" s="17"/>
      <c r="O44" s="18"/>
    </row>
    <row r="45" spans="1:15" s="2" customFormat="1" ht="20.25" customHeight="1" x14ac:dyDescent="0.25">
      <c r="A45" s="19"/>
      <c r="B45" s="10" t="s">
        <v>14</v>
      </c>
      <c r="C45" s="11"/>
      <c r="D45" s="20">
        <v>0</v>
      </c>
      <c r="E45" s="20">
        <v>0</v>
      </c>
      <c r="F45" s="53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0"/>
      <c r="N45" s="17"/>
      <c r="O45" s="18"/>
    </row>
    <row r="46" spans="1:15" s="2" customFormat="1" ht="32.299999999999997" customHeight="1" x14ac:dyDescent="0.25">
      <c r="A46" s="19" t="s">
        <v>27</v>
      </c>
      <c r="B46" s="9" t="s">
        <v>28</v>
      </c>
      <c r="C46" s="11"/>
      <c r="D46" s="20">
        <f t="shared" ref="D46:L46" si="23">SUM(D47:D50)</f>
        <v>129870.16399999999</v>
      </c>
      <c r="E46" s="20">
        <f>SUM(E47:E50)</f>
        <v>18205.12</v>
      </c>
      <c r="F46" s="53">
        <f t="shared" si="23"/>
        <v>18166.740999999998</v>
      </c>
      <c r="G46" s="20">
        <f t="shared" si="23"/>
        <v>16488.902999999998</v>
      </c>
      <c r="H46" s="20">
        <f t="shared" si="23"/>
        <v>16339.5</v>
      </c>
      <c r="I46" s="20">
        <f>SUM(I47:I50)</f>
        <v>16339.5</v>
      </c>
      <c r="J46" s="20">
        <f t="shared" si="23"/>
        <v>14776.8</v>
      </c>
      <c r="K46" s="20">
        <f t="shared" si="23"/>
        <v>14776.8</v>
      </c>
      <c r="L46" s="20">
        <f t="shared" si="23"/>
        <v>14776.8</v>
      </c>
      <c r="M46" s="10"/>
      <c r="N46" s="17"/>
      <c r="O46" s="18"/>
    </row>
    <row r="47" spans="1:15" s="2" customFormat="1" ht="20.25" customHeight="1" x14ac:dyDescent="0.25">
      <c r="A47" s="19"/>
      <c r="B47" s="10" t="s">
        <v>11</v>
      </c>
      <c r="C47" s="11"/>
      <c r="D47" s="20">
        <f>SUM(E47:L47)</f>
        <v>0</v>
      </c>
      <c r="E47" s="20">
        <f t="shared" ref="E47:L48" si="24">SUM(E54+E59+E70)</f>
        <v>0</v>
      </c>
      <c r="F47" s="53">
        <f t="shared" si="24"/>
        <v>0</v>
      </c>
      <c r="G47" s="20">
        <f t="shared" si="24"/>
        <v>0</v>
      </c>
      <c r="H47" s="20">
        <f t="shared" si="24"/>
        <v>0</v>
      </c>
      <c r="I47" s="20">
        <f t="shared" si="24"/>
        <v>0</v>
      </c>
      <c r="J47" s="20">
        <f t="shared" si="24"/>
        <v>0</v>
      </c>
      <c r="K47" s="20">
        <f t="shared" si="24"/>
        <v>0</v>
      </c>
      <c r="L47" s="20">
        <f t="shared" si="24"/>
        <v>0</v>
      </c>
      <c r="M47" s="10"/>
      <c r="N47" s="17"/>
      <c r="O47" s="18"/>
    </row>
    <row r="48" spans="1:15" s="2" customFormat="1" ht="20.25" customHeight="1" x14ac:dyDescent="0.25">
      <c r="A48" s="19"/>
      <c r="B48" s="10" t="s">
        <v>12</v>
      </c>
      <c r="C48" s="11"/>
      <c r="D48" s="20">
        <f>SUM(E48:L48)</f>
        <v>0</v>
      </c>
      <c r="E48" s="20">
        <f t="shared" si="24"/>
        <v>0</v>
      </c>
      <c r="F48" s="53">
        <f t="shared" si="24"/>
        <v>0</v>
      </c>
      <c r="G48" s="20">
        <f t="shared" si="24"/>
        <v>0</v>
      </c>
      <c r="H48" s="20">
        <f t="shared" si="24"/>
        <v>0</v>
      </c>
      <c r="I48" s="20">
        <f t="shared" si="24"/>
        <v>0</v>
      </c>
      <c r="J48" s="20">
        <f t="shared" si="24"/>
        <v>0</v>
      </c>
      <c r="K48" s="20">
        <f t="shared" si="24"/>
        <v>0</v>
      </c>
      <c r="L48" s="20">
        <f t="shared" si="24"/>
        <v>0</v>
      </c>
      <c r="M48" s="10"/>
      <c r="N48" s="17"/>
      <c r="O48" s="18"/>
    </row>
    <row r="49" spans="1:15" s="2" customFormat="1" ht="20.25" customHeight="1" x14ac:dyDescent="0.25">
      <c r="A49" s="19"/>
      <c r="B49" s="10" t="s">
        <v>13</v>
      </c>
      <c r="C49" s="11"/>
      <c r="D49" s="20">
        <f>D53+D58+D69+D63</f>
        <v>129870.16399999999</v>
      </c>
      <c r="E49" s="20">
        <f t="shared" ref="E49:L49" si="25">E53+E58+E69+E63</f>
        <v>18205.12</v>
      </c>
      <c r="F49" s="20">
        <f t="shared" si="25"/>
        <v>18166.740999999998</v>
      </c>
      <c r="G49" s="20">
        <f t="shared" si="25"/>
        <v>16488.902999999998</v>
      </c>
      <c r="H49" s="20">
        <f t="shared" si="25"/>
        <v>16339.5</v>
      </c>
      <c r="I49" s="20">
        <f t="shared" si="25"/>
        <v>16339.5</v>
      </c>
      <c r="J49" s="20">
        <f t="shared" si="25"/>
        <v>14776.8</v>
      </c>
      <c r="K49" s="20">
        <f t="shared" si="25"/>
        <v>14776.8</v>
      </c>
      <c r="L49" s="20">
        <f t="shared" si="25"/>
        <v>14776.8</v>
      </c>
      <c r="M49" s="10"/>
      <c r="N49" s="17"/>
      <c r="O49" s="18"/>
    </row>
    <row r="50" spans="1:15" s="2" customFormat="1" ht="20.25" customHeight="1" x14ac:dyDescent="0.25">
      <c r="A50" s="19"/>
      <c r="B50" s="10" t="s">
        <v>14</v>
      </c>
      <c r="C50" s="11"/>
      <c r="D50" s="20">
        <f>SUM(E50:L50)</f>
        <v>0</v>
      </c>
      <c r="E50" s="20">
        <f t="shared" ref="E50:L50" si="26">SUM(E57+E67+E73)</f>
        <v>0</v>
      </c>
      <c r="F50" s="53">
        <f t="shared" si="26"/>
        <v>0</v>
      </c>
      <c r="G50" s="20">
        <f t="shared" si="26"/>
        <v>0</v>
      </c>
      <c r="H50" s="20">
        <f t="shared" si="26"/>
        <v>0</v>
      </c>
      <c r="I50" s="20">
        <f t="shared" si="26"/>
        <v>0</v>
      </c>
      <c r="J50" s="20">
        <f t="shared" si="26"/>
        <v>0</v>
      </c>
      <c r="K50" s="20">
        <f t="shared" si="26"/>
        <v>0</v>
      </c>
      <c r="L50" s="20">
        <f t="shared" si="26"/>
        <v>0</v>
      </c>
      <c r="M50" s="10"/>
      <c r="N50" s="17"/>
      <c r="O50" s="18"/>
    </row>
    <row r="51" spans="1:15" s="2" customFormat="1" ht="23.3" customHeight="1" x14ac:dyDescent="0.2">
      <c r="A51" s="24"/>
      <c r="B51" s="24"/>
      <c r="C51" s="105" t="s">
        <v>29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7"/>
      <c r="O51" s="70"/>
    </row>
    <row r="52" spans="1:15" s="2" customFormat="1" ht="22.6" customHeight="1" x14ac:dyDescent="0.2">
      <c r="A52" s="24"/>
      <c r="B52" s="24"/>
      <c r="C52" s="105" t="s">
        <v>30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7"/>
      <c r="O52" s="18"/>
    </row>
    <row r="53" spans="1:15" s="2" customFormat="1" ht="48.1" customHeight="1" x14ac:dyDescent="0.2">
      <c r="A53" s="19" t="s">
        <v>31</v>
      </c>
      <c r="B53" s="25" t="s">
        <v>32</v>
      </c>
      <c r="C53" s="10" t="s">
        <v>22</v>
      </c>
      <c r="D53" s="26">
        <f t="shared" ref="D53:L53" si="27">SUM(D54:D57)</f>
        <v>11048.334999999999</v>
      </c>
      <c r="E53" s="26">
        <f t="shared" si="27"/>
        <v>2628.806</v>
      </c>
      <c r="F53" s="82">
        <f t="shared" si="27"/>
        <v>1480.7460000000001</v>
      </c>
      <c r="G53" s="26">
        <f t="shared" si="27"/>
        <v>1578.7829999999999</v>
      </c>
      <c r="H53" s="26">
        <f t="shared" si="27"/>
        <v>1480</v>
      </c>
      <c r="I53" s="26">
        <f t="shared" si="27"/>
        <v>1480</v>
      </c>
      <c r="J53" s="26">
        <f t="shared" si="27"/>
        <v>800</v>
      </c>
      <c r="K53" s="26">
        <f t="shared" si="27"/>
        <v>800</v>
      </c>
      <c r="L53" s="26">
        <f t="shared" si="27"/>
        <v>800</v>
      </c>
      <c r="M53" s="27" t="s">
        <v>33</v>
      </c>
      <c r="N53" s="17"/>
      <c r="O53" s="18"/>
    </row>
    <row r="54" spans="1:15" s="2" customFormat="1" ht="16.5" customHeight="1" x14ac:dyDescent="0.25">
      <c r="A54" s="24"/>
      <c r="B54" s="28" t="s">
        <v>11</v>
      </c>
      <c r="C54" s="11"/>
      <c r="D54" s="20">
        <f>SUM(E54:L54)</f>
        <v>0</v>
      </c>
      <c r="E54" s="20">
        <v>0</v>
      </c>
      <c r="F54" s="53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0"/>
      <c r="N54" s="17"/>
      <c r="O54" s="18"/>
    </row>
    <row r="55" spans="1:15" s="2" customFormat="1" ht="18.7" customHeight="1" x14ac:dyDescent="0.25">
      <c r="A55" s="24"/>
      <c r="B55" s="28" t="s">
        <v>12</v>
      </c>
      <c r="C55" s="11"/>
      <c r="D55" s="20">
        <f>SUM(E55:L55)</f>
        <v>0</v>
      </c>
      <c r="E55" s="20">
        <v>0</v>
      </c>
      <c r="F55" s="53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0"/>
      <c r="N55" s="17"/>
      <c r="O55" s="18"/>
    </row>
    <row r="56" spans="1:15" s="2" customFormat="1" ht="18" customHeight="1" x14ac:dyDescent="0.25">
      <c r="A56" s="24"/>
      <c r="B56" s="28" t="s">
        <v>13</v>
      </c>
      <c r="C56" s="11"/>
      <c r="D56" s="20">
        <f>SUM(E56:L56)</f>
        <v>11048.334999999999</v>
      </c>
      <c r="E56" s="53">
        <f>2628.806</f>
        <v>2628.806</v>
      </c>
      <c r="F56" s="53">
        <v>1480.7460000000001</v>
      </c>
      <c r="G56" s="20">
        <v>1578.7829999999999</v>
      </c>
      <c r="H56" s="20">
        <v>1480</v>
      </c>
      <c r="I56" s="20">
        <v>1480</v>
      </c>
      <c r="J56" s="20">
        <v>800</v>
      </c>
      <c r="K56" s="20">
        <v>800</v>
      </c>
      <c r="L56" s="20">
        <v>800</v>
      </c>
      <c r="M56" s="80"/>
      <c r="N56" s="17"/>
      <c r="O56" s="18"/>
    </row>
    <row r="57" spans="1:15" s="2" customFormat="1" ht="18" customHeight="1" x14ac:dyDescent="0.25">
      <c r="A57" s="24"/>
      <c r="B57" s="28" t="s">
        <v>34</v>
      </c>
      <c r="C57" s="11"/>
      <c r="D57" s="20">
        <f>SUM(E57:L57)</f>
        <v>0</v>
      </c>
      <c r="E57" s="20">
        <v>0</v>
      </c>
      <c r="F57" s="53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10"/>
      <c r="N57" s="17"/>
      <c r="O57" s="18"/>
    </row>
    <row r="58" spans="1:15" s="2" customFormat="1" ht="101.25" customHeight="1" x14ac:dyDescent="0.2">
      <c r="A58" s="24" t="s">
        <v>35</v>
      </c>
      <c r="B58" s="29" t="s">
        <v>116</v>
      </c>
      <c r="C58" s="10" t="s">
        <v>22</v>
      </c>
      <c r="D58" s="26">
        <f t="shared" ref="D58:L58" si="28">SUM(D59:D62)</f>
        <v>103236</v>
      </c>
      <c r="E58" s="26">
        <f t="shared" si="28"/>
        <v>12904.5</v>
      </c>
      <c r="F58" s="26">
        <f t="shared" si="28"/>
        <v>12904.5</v>
      </c>
      <c r="G58" s="26">
        <f t="shared" si="28"/>
        <v>12904.5</v>
      </c>
      <c r="H58" s="26">
        <f t="shared" si="28"/>
        <v>12904.5</v>
      </c>
      <c r="I58" s="26">
        <f t="shared" si="28"/>
        <v>12904.5</v>
      </c>
      <c r="J58" s="26">
        <f t="shared" si="28"/>
        <v>12904.5</v>
      </c>
      <c r="K58" s="26">
        <f t="shared" si="28"/>
        <v>12904.5</v>
      </c>
      <c r="L58" s="26">
        <f t="shared" si="28"/>
        <v>12904.5</v>
      </c>
      <c r="M58" s="9" t="s">
        <v>36</v>
      </c>
      <c r="N58" s="17"/>
      <c r="O58" s="18"/>
    </row>
    <row r="59" spans="1:15" s="2" customFormat="1" ht="20.25" customHeight="1" x14ac:dyDescent="0.25">
      <c r="A59" s="24"/>
      <c r="B59" s="28" t="s">
        <v>11</v>
      </c>
      <c r="C59" s="11"/>
      <c r="D59" s="20">
        <f>SUM(E59:L59)</f>
        <v>0</v>
      </c>
      <c r="E59" s="20">
        <v>0</v>
      </c>
      <c r="F59" s="53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80"/>
      <c r="N59" s="17"/>
      <c r="O59" s="18"/>
    </row>
    <row r="60" spans="1:15" s="2" customFormat="1" ht="20.25" customHeight="1" x14ac:dyDescent="0.25">
      <c r="A60" s="24"/>
      <c r="B60" s="28" t="s">
        <v>12</v>
      </c>
      <c r="C60" s="11"/>
      <c r="D60" s="20">
        <f>SUM(E60:L60)</f>
        <v>0</v>
      </c>
      <c r="E60" s="20">
        <v>0</v>
      </c>
      <c r="F60" s="53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10"/>
      <c r="N60" s="17"/>
      <c r="O60" s="18"/>
    </row>
    <row r="61" spans="1:15" s="2" customFormat="1" ht="15.8" customHeight="1" x14ac:dyDescent="0.25">
      <c r="A61" s="24"/>
      <c r="B61" s="28" t="s">
        <v>13</v>
      </c>
      <c r="C61" s="11"/>
      <c r="D61" s="20">
        <f>SUM(E61:L61)</f>
        <v>103236</v>
      </c>
      <c r="E61" s="20">
        <v>12904.5</v>
      </c>
      <c r="F61" s="53">
        <v>12904.5</v>
      </c>
      <c r="G61" s="20">
        <v>12904.5</v>
      </c>
      <c r="H61" s="20">
        <v>12904.5</v>
      </c>
      <c r="I61" s="20">
        <v>12904.5</v>
      </c>
      <c r="J61" s="20">
        <v>12904.5</v>
      </c>
      <c r="K61" s="20">
        <v>12904.5</v>
      </c>
      <c r="L61" s="20">
        <v>12904.5</v>
      </c>
      <c r="M61" s="10"/>
      <c r="N61" s="17"/>
      <c r="O61" s="18"/>
    </row>
    <row r="62" spans="1:15" s="2" customFormat="1" ht="18" customHeight="1" x14ac:dyDescent="0.25">
      <c r="A62" s="24"/>
      <c r="B62" s="28" t="s">
        <v>34</v>
      </c>
      <c r="C62" s="11"/>
      <c r="D62" s="20">
        <f>SUM(E62:L62)</f>
        <v>0</v>
      </c>
      <c r="E62" s="20">
        <v>0</v>
      </c>
      <c r="F62" s="53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94"/>
      <c r="N62" s="17"/>
      <c r="O62" s="18"/>
    </row>
    <row r="63" spans="1:15" s="2" customFormat="1" ht="101.25" customHeight="1" x14ac:dyDescent="0.2">
      <c r="A63" s="24" t="s">
        <v>38</v>
      </c>
      <c r="B63" s="29" t="s">
        <v>117</v>
      </c>
      <c r="C63" s="94" t="s">
        <v>22</v>
      </c>
      <c r="D63" s="26">
        <f t="shared" ref="D63:L63" si="29">SUM(D64:D67)</f>
        <v>579</v>
      </c>
      <c r="E63" s="26">
        <f t="shared" si="29"/>
        <v>0</v>
      </c>
      <c r="F63" s="26">
        <f t="shared" si="29"/>
        <v>579</v>
      </c>
      <c r="G63" s="26">
        <f t="shared" si="29"/>
        <v>0</v>
      </c>
      <c r="H63" s="26">
        <f t="shared" si="29"/>
        <v>0</v>
      </c>
      <c r="I63" s="26">
        <f t="shared" si="29"/>
        <v>0</v>
      </c>
      <c r="J63" s="26">
        <f t="shared" si="29"/>
        <v>0</v>
      </c>
      <c r="K63" s="26">
        <f t="shared" si="29"/>
        <v>0</v>
      </c>
      <c r="L63" s="26">
        <f t="shared" si="29"/>
        <v>0</v>
      </c>
      <c r="M63" s="95" t="s">
        <v>114</v>
      </c>
      <c r="N63" s="17"/>
      <c r="O63" s="18"/>
    </row>
    <row r="64" spans="1:15" s="2" customFormat="1" ht="20.25" customHeight="1" x14ac:dyDescent="0.25">
      <c r="A64" s="24"/>
      <c r="B64" s="28" t="s">
        <v>11</v>
      </c>
      <c r="C64" s="11"/>
      <c r="D64" s="20">
        <f>SUM(E64:L64)</f>
        <v>0</v>
      </c>
      <c r="E64" s="20">
        <v>0</v>
      </c>
      <c r="F64" s="53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94"/>
      <c r="N64" s="17"/>
      <c r="O64" s="18"/>
    </row>
    <row r="65" spans="1:15" s="2" customFormat="1" ht="20.25" customHeight="1" x14ac:dyDescent="0.25">
      <c r="A65" s="24"/>
      <c r="B65" s="28" t="s">
        <v>12</v>
      </c>
      <c r="C65" s="11"/>
      <c r="D65" s="20">
        <f>SUM(E65:L65)</f>
        <v>0</v>
      </c>
      <c r="E65" s="20">
        <v>0</v>
      </c>
      <c r="F65" s="53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94"/>
      <c r="N65" s="17"/>
      <c r="O65" s="18"/>
    </row>
    <row r="66" spans="1:15" s="2" customFormat="1" ht="15.8" customHeight="1" x14ac:dyDescent="0.25">
      <c r="A66" s="24"/>
      <c r="B66" s="28" t="s">
        <v>13</v>
      </c>
      <c r="C66" s="11"/>
      <c r="D66" s="20">
        <f>SUM(E66:L66)</f>
        <v>579</v>
      </c>
      <c r="E66" s="20">
        <v>0</v>
      </c>
      <c r="F66" s="53">
        <v>579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94"/>
      <c r="N66" s="17"/>
      <c r="O66" s="18"/>
    </row>
    <row r="67" spans="1:15" s="2" customFormat="1" ht="18" customHeight="1" x14ac:dyDescent="0.25">
      <c r="A67" s="24"/>
      <c r="B67" s="28" t="s">
        <v>34</v>
      </c>
      <c r="C67" s="11"/>
      <c r="D67" s="20">
        <f>SUM(E67:L67)</f>
        <v>0</v>
      </c>
      <c r="E67" s="20">
        <v>0</v>
      </c>
      <c r="F67" s="53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94"/>
      <c r="N67" s="17"/>
      <c r="O67" s="18"/>
    </row>
    <row r="68" spans="1:15" s="2" customFormat="1" ht="18" customHeight="1" x14ac:dyDescent="0.25">
      <c r="A68" s="30"/>
      <c r="B68" s="31"/>
      <c r="C68" s="107" t="s">
        <v>37</v>
      </c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7"/>
      <c r="O68" s="18"/>
    </row>
    <row r="69" spans="1:15" s="2" customFormat="1" ht="51.8" customHeight="1" x14ac:dyDescent="0.2">
      <c r="A69" s="19" t="s">
        <v>115</v>
      </c>
      <c r="B69" s="9" t="s">
        <v>39</v>
      </c>
      <c r="C69" s="10" t="s">
        <v>22</v>
      </c>
      <c r="D69" s="26">
        <f t="shared" ref="D69:L69" si="30">SUM(D70:D73)</f>
        <v>15006.828999999998</v>
      </c>
      <c r="E69" s="26">
        <f t="shared" si="30"/>
        <v>2671.8139999999999</v>
      </c>
      <c r="F69" s="82">
        <f t="shared" si="30"/>
        <v>3202.4949999999999</v>
      </c>
      <c r="G69" s="26">
        <f t="shared" si="30"/>
        <v>2005.62</v>
      </c>
      <c r="H69" s="26">
        <f t="shared" si="30"/>
        <v>1955</v>
      </c>
      <c r="I69" s="26">
        <f t="shared" si="30"/>
        <v>1955</v>
      </c>
      <c r="J69" s="71">
        <f t="shared" si="30"/>
        <v>1072.3</v>
      </c>
      <c r="K69" s="71">
        <f>SUM(K70:K73)</f>
        <v>1072.3</v>
      </c>
      <c r="L69" s="71">
        <f t="shared" si="30"/>
        <v>1072.3</v>
      </c>
      <c r="M69" s="9" t="s">
        <v>108</v>
      </c>
      <c r="N69" s="17"/>
      <c r="O69" s="18"/>
    </row>
    <row r="70" spans="1:15" s="2" customFormat="1" ht="18" customHeight="1" x14ac:dyDescent="0.25">
      <c r="A70" s="19"/>
      <c r="B70" s="10" t="s">
        <v>11</v>
      </c>
      <c r="C70" s="33"/>
      <c r="D70" s="20">
        <f>SUM(E70:L70)</f>
        <v>0</v>
      </c>
      <c r="E70" s="20">
        <v>0</v>
      </c>
      <c r="F70" s="53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0"/>
      <c r="N70" s="17"/>
      <c r="O70" s="18"/>
    </row>
    <row r="71" spans="1:15" s="2" customFormat="1" ht="18" customHeight="1" x14ac:dyDescent="0.25">
      <c r="A71" s="19"/>
      <c r="B71" s="10" t="s">
        <v>12</v>
      </c>
      <c r="C71" s="33"/>
      <c r="D71" s="20">
        <f>SUM(E71:L71)</f>
        <v>0</v>
      </c>
      <c r="E71" s="20">
        <v>0</v>
      </c>
      <c r="F71" s="53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0"/>
      <c r="N71" s="17"/>
      <c r="O71" s="18"/>
    </row>
    <row r="72" spans="1:15" s="2" customFormat="1" ht="18" customHeight="1" x14ac:dyDescent="0.25">
      <c r="A72" s="19"/>
      <c r="B72" s="10" t="s">
        <v>13</v>
      </c>
      <c r="C72" s="33"/>
      <c r="D72" s="20">
        <f>SUM(E72:L72)</f>
        <v>15006.828999999998</v>
      </c>
      <c r="E72" s="53">
        <f>2671.814</f>
        <v>2671.8139999999999</v>
      </c>
      <c r="F72" s="53">
        <v>3202.4949999999999</v>
      </c>
      <c r="G72" s="98">
        <v>2005.62</v>
      </c>
      <c r="H72" s="98">
        <f>35+300+600+720+300</f>
        <v>1955</v>
      </c>
      <c r="I72" s="98">
        <v>1955</v>
      </c>
      <c r="J72" s="44">
        <v>1072.3</v>
      </c>
      <c r="K72" s="44">
        <v>1072.3</v>
      </c>
      <c r="L72" s="44">
        <v>1072.3</v>
      </c>
      <c r="M72" s="10"/>
      <c r="N72" s="17"/>
      <c r="O72" s="18"/>
    </row>
    <row r="73" spans="1:15" s="2" customFormat="1" ht="18" customHeight="1" x14ac:dyDescent="0.25">
      <c r="A73" s="19"/>
      <c r="B73" s="10" t="s">
        <v>34</v>
      </c>
      <c r="C73" s="33"/>
      <c r="D73" s="20">
        <f>SUM(E73:L73)</f>
        <v>0</v>
      </c>
      <c r="E73" s="20">
        <v>0</v>
      </c>
      <c r="F73" s="53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0"/>
      <c r="N73" s="17"/>
      <c r="O73" s="18"/>
    </row>
    <row r="74" spans="1:15" s="2" customFormat="1" ht="57.1" customHeight="1" x14ac:dyDescent="0.2">
      <c r="A74" s="12" t="s">
        <v>40</v>
      </c>
      <c r="B74" s="34" t="s">
        <v>103</v>
      </c>
      <c r="C74" s="35"/>
      <c r="D74" s="36">
        <f>SUM(E74:L74)</f>
        <v>603878.25600000005</v>
      </c>
      <c r="E74" s="36">
        <f>SUM(E75:E78)</f>
        <v>242743.549</v>
      </c>
      <c r="F74" s="83">
        <f t="shared" ref="F74:L74" si="31">SUM(F75:F78)</f>
        <v>264708.38099999999</v>
      </c>
      <c r="G74" s="78">
        <f t="shared" si="31"/>
        <v>94095.326000000001</v>
      </c>
      <c r="H74" s="36">
        <f t="shared" si="31"/>
        <v>1053</v>
      </c>
      <c r="I74" s="36">
        <f t="shared" si="31"/>
        <v>1053</v>
      </c>
      <c r="J74" s="36">
        <f t="shared" si="31"/>
        <v>75</v>
      </c>
      <c r="K74" s="36">
        <f t="shared" si="31"/>
        <v>75</v>
      </c>
      <c r="L74" s="36">
        <f t="shared" si="31"/>
        <v>75</v>
      </c>
      <c r="M74" s="37"/>
      <c r="N74" s="17"/>
      <c r="O74" s="18"/>
    </row>
    <row r="75" spans="1:15" s="2" customFormat="1" ht="20.25" customHeight="1" x14ac:dyDescent="0.25">
      <c r="A75" s="19"/>
      <c r="B75" s="10" t="s">
        <v>11</v>
      </c>
      <c r="C75" s="11"/>
      <c r="D75" s="20">
        <f t="shared" ref="D75:L75" si="32">SUM(D80+D95+D100)</f>
        <v>0</v>
      </c>
      <c r="E75" s="20">
        <f t="shared" si="32"/>
        <v>0</v>
      </c>
      <c r="F75" s="53">
        <f t="shared" si="32"/>
        <v>0</v>
      </c>
      <c r="G75" s="20">
        <f t="shared" si="32"/>
        <v>0</v>
      </c>
      <c r="H75" s="20">
        <f t="shared" si="32"/>
        <v>0</v>
      </c>
      <c r="I75" s="20">
        <f t="shared" si="32"/>
        <v>0</v>
      </c>
      <c r="J75" s="20">
        <f t="shared" si="32"/>
        <v>0</v>
      </c>
      <c r="K75" s="20">
        <f t="shared" si="32"/>
        <v>0</v>
      </c>
      <c r="L75" s="20">
        <f t="shared" si="32"/>
        <v>0</v>
      </c>
      <c r="M75" s="10"/>
      <c r="N75" s="17"/>
      <c r="O75" s="18"/>
    </row>
    <row r="76" spans="1:15" s="2" customFormat="1" ht="20.25" customHeight="1" x14ac:dyDescent="0.25">
      <c r="A76" s="19"/>
      <c r="B76" s="10" t="s">
        <v>12</v>
      </c>
      <c r="C76" s="11"/>
      <c r="D76" s="20">
        <f t="shared" ref="D76:L76" si="33">SUM(D81+D96+D101)</f>
        <v>228331.59999999998</v>
      </c>
      <c r="E76" s="20">
        <f t="shared" si="33"/>
        <v>152390.29999999999</v>
      </c>
      <c r="F76" s="53">
        <f t="shared" si="33"/>
        <v>75941.3</v>
      </c>
      <c r="G76" s="20">
        <f t="shared" si="33"/>
        <v>0</v>
      </c>
      <c r="H76" s="20">
        <f t="shared" si="33"/>
        <v>0</v>
      </c>
      <c r="I76" s="20">
        <f t="shared" si="33"/>
        <v>0</v>
      </c>
      <c r="J76" s="20">
        <f t="shared" si="33"/>
        <v>0</v>
      </c>
      <c r="K76" s="20">
        <f t="shared" si="33"/>
        <v>0</v>
      </c>
      <c r="L76" s="20">
        <f t="shared" si="33"/>
        <v>0</v>
      </c>
      <c r="M76" s="10"/>
      <c r="N76" s="17"/>
      <c r="O76" s="18"/>
    </row>
    <row r="77" spans="1:15" s="2" customFormat="1" ht="20.25" customHeight="1" x14ac:dyDescent="0.25">
      <c r="A77" s="19"/>
      <c r="B77" s="10" t="s">
        <v>13</v>
      </c>
      <c r="C77" s="11"/>
      <c r="D77" s="20">
        <f>SUM(E77:L77)</f>
        <v>375546.65600000002</v>
      </c>
      <c r="E77" s="20">
        <f>SUM(E82+E97+E102)</f>
        <v>90353.249000000011</v>
      </c>
      <c r="F77" s="53">
        <f t="shared" ref="E77:G78" si="34">SUM(F82+F97+F102)</f>
        <v>188767.08100000001</v>
      </c>
      <c r="G77" s="20">
        <f t="shared" si="34"/>
        <v>94095.326000000001</v>
      </c>
      <c r="H77" s="20">
        <f>H82+H97+H102</f>
        <v>1053</v>
      </c>
      <c r="I77" s="20">
        <f t="shared" ref="I77:L78" si="35">SUM(I82+I97+I102)</f>
        <v>1053</v>
      </c>
      <c r="J77" s="20">
        <f t="shared" si="35"/>
        <v>75</v>
      </c>
      <c r="K77" s="20">
        <f t="shared" si="35"/>
        <v>75</v>
      </c>
      <c r="L77" s="20">
        <f t="shared" si="35"/>
        <v>75</v>
      </c>
      <c r="M77" s="10"/>
      <c r="N77" s="17"/>
      <c r="O77" s="18"/>
    </row>
    <row r="78" spans="1:15" s="2" customFormat="1" ht="20.25" customHeight="1" x14ac:dyDescent="0.25">
      <c r="A78" s="19"/>
      <c r="B78" s="10" t="s">
        <v>14</v>
      </c>
      <c r="C78" s="11"/>
      <c r="D78" s="20">
        <f>SUM(D83+D98+D103)</f>
        <v>0</v>
      </c>
      <c r="E78" s="20">
        <f t="shared" si="34"/>
        <v>0</v>
      </c>
      <c r="F78" s="53">
        <f t="shared" si="34"/>
        <v>0</v>
      </c>
      <c r="G78" s="20">
        <f t="shared" si="34"/>
        <v>0</v>
      </c>
      <c r="H78" s="20">
        <f>SUM(H83+H98+H103)</f>
        <v>0</v>
      </c>
      <c r="I78" s="20">
        <f t="shared" si="35"/>
        <v>0</v>
      </c>
      <c r="J78" s="20">
        <f t="shared" si="35"/>
        <v>0</v>
      </c>
      <c r="K78" s="20">
        <f t="shared" si="35"/>
        <v>0</v>
      </c>
      <c r="L78" s="20">
        <f t="shared" si="35"/>
        <v>0</v>
      </c>
      <c r="M78" s="10"/>
      <c r="N78" s="17"/>
      <c r="O78" s="18"/>
    </row>
    <row r="79" spans="1:15" s="2" customFormat="1" ht="56.25" customHeight="1" x14ac:dyDescent="0.25">
      <c r="A79" s="19" t="s">
        <v>41</v>
      </c>
      <c r="B79" s="9" t="s">
        <v>42</v>
      </c>
      <c r="C79" s="11"/>
      <c r="D79" s="20">
        <f t="shared" ref="D79:L79" si="36">SUM(D80:D83)</f>
        <v>552241.29099999997</v>
      </c>
      <c r="E79" s="20">
        <f>SUM(E80:E83)</f>
        <v>234641.071</v>
      </c>
      <c r="F79" s="53">
        <f t="shared" si="36"/>
        <v>155422.85399999999</v>
      </c>
      <c r="G79" s="20">
        <f t="shared" si="36"/>
        <v>0</v>
      </c>
      <c r="H79" s="20">
        <f t="shared" si="36"/>
        <v>0</v>
      </c>
      <c r="I79" s="20">
        <f t="shared" si="36"/>
        <v>0</v>
      </c>
      <c r="J79" s="20">
        <f t="shared" si="36"/>
        <v>0</v>
      </c>
      <c r="K79" s="20">
        <f t="shared" si="36"/>
        <v>0</v>
      </c>
      <c r="L79" s="20">
        <f t="shared" si="36"/>
        <v>0</v>
      </c>
      <c r="M79" s="10"/>
      <c r="N79" s="17"/>
      <c r="O79" s="18"/>
    </row>
    <row r="80" spans="1:15" s="2" customFormat="1" ht="20.25" customHeight="1" x14ac:dyDescent="0.25">
      <c r="A80" s="19"/>
      <c r="B80" s="10" t="s">
        <v>11</v>
      </c>
      <c r="C80" s="11"/>
      <c r="D80" s="20">
        <f>D85+D90+D112</f>
        <v>0</v>
      </c>
      <c r="E80" s="20">
        <f t="shared" ref="E80:I81" si="37">SUM(E90)</f>
        <v>0</v>
      </c>
      <c r="F80" s="53">
        <f t="shared" si="37"/>
        <v>0</v>
      </c>
      <c r="G80" s="20">
        <f t="shared" si="37"/>
        <v>0</v>
      </c>
      <c r="H80" s="20">
        <f t="shared" si="37"/>
        <v>0</v>
      </c>
      <c r="I80" s="20">
        <f t="shared" si="37"/>
        <v>0</v>
      </c>
      <c r="J80" s="38">
        <f>J85+J90+J112</f>
        <v>0</v>
      </c>
      <c r="K80" s="20">
        <f>K85+K90+K112</f>
        <v>0</v>
      </c>
      <c r="L80" s="20">
        <f>L85+L90+L112</f>
        <v>0</v>
      </c>
      <c r="M80" s="10"/>
      <c r="N80" s="17"/>
      <c r="O80" s="18"/>
    </row>
    <row r="81" spans="1:15" s="2" customFormat="1" ht="20.25" customHeight="1" x14ac:dyDescent="0.25">
      <c r="A81" s="19"/>
      <c r="B81" s="10" t="s">
        <v>12</v>
      </c>
      <c r="C81" s="11"/>
      <c r="D81" s="20">
        <f>SUM(D91)</f>
        <v>228331.59999999998</v>
      </c>
      <c r="E81" s="20">
        <f>SUM(E91)</f>
        <v>152390.29999999999</v>
      </c>
      <c r="F81" s="53">
        <f>SUM(F91)</f>
        <v>75941.3</v>
      </c>
      <c r="G81" s="20">
        <f t="shared" si="37"/>
        <v>0</v>
      </c>
      <c r="H81" s="20">
        <f t="shared" si="37"/>
        <v>0</v>
      </c>
      <c r="I81" s="20">
        <f t="shared" si="37"/>
        <v>0</v>
      </c>
      <c r="J81" s="20">
        <f>SUM(J91)</f>
        <v>0</v>
      </c>
      <c r="K81" s="20">
        <f>SUM(K91)</f>
        <v>0</v>
      </c>
      <c r="L81" s="20">
        <f>SUM(L91)</f>
        <v>0</v>
      </c>
      <c r="M81" s="10"/>
      <c r="N81" s="17"/>
      <c r="O81" s="18"/>
    </row>
    <row r="82" spans="1:15" s="2" customFormat="1" ht="20.25" customHeight="1" x14ac:dyDescent="0.25">
      <c r="A82" s="19"/>
      <c r="B82" s="10" t="s">
        <v>13</v>
      </c>
      <c r="C82" s="11"/>
      <c r="D82" s="20">
        <f>D87+D92+D114</f>
        <v>323909.69099999999</v>
      </c>
      <c r="E82" s="20">
        <f>SUM(E87+E92)</f>
        <v>82250.771000000008</v>
      </c>
      <c r="F82" s="53">
        <f t="shared" ref="F82:L82" si="38">SUM(F87+F92)</f>
        <v>79481.554000000004</v>
      </c>
      <c r="G82" s="20">
        <f t="shared" si="38"/>
        <v>0</v>
      </c>
      <c r="H82" s="20">
        <f t="shared" si="38"/>
        <v>0</v>
      </c>
      <c r="I82" s="20">
        <f t="shared" si="38"/>
        <v>0</v>
      </c>
      <c r="J82" s="20">
        <f t="shared" si="38"/>
        <v>0</v>
      </c>
      <c r="K82" s="20">
        <f t="shared" si="38"/>
        <v>0</v>
      </c>
      <c r="L82" s="20">
        <f t="shared" si="38"/>
        <v>0</v>
      </c>
      <c r="M82" s="10"/>
      <c r="N82" s="17"/>
      <c r="O82" s="18"/>
    </row>
    <row r="83" spans="1:15" s="2" customFormat="1" ht="20.25" customHeight="1" x14ac:dyDescent="0.25">
      <c r="A83" s="58"/>
      <c r="B83" s="31" t="s">
        <v>14</v>
      </c>
      <c r="C83" s="55"/>
      <c r="D83" s="56">
        <f t="shared" ref="D83:L83" si="39">SUM(D93)</f>
        <v>0</v>
      </c>
      <c r="E83" s="56">
        <f t="shared" si="39"/>
        <v>0</v>
      </c>
      <c r="F83" s="84">
        <f t="shared" si="39"/>
        <v>0</v>
      </c>
      <c r="G83" s="56">
        <f t="shared" si="39"/>
        <v>0</v>
      </c>
      <c r="H83" s="56">
        <f t="shared" si="39"/>
        <v>0</v>
      </c>
      <c r="I83" s="56">
        <f t="shared" si="39"/>
        <v>0</v>
      </c>
      <c r="J83" s="56">
        <f t="shared" si="39"/>
        <v>0</v>
      </c>
      <c r="K83" s="56">
        <f t="shared" si="39"/>
        <v>0</v>
      </c>
      <c r="L83" s="56">
        <f t="shared" si="39"/>
        <v>0</v>
      </c>
      <c r="M83" s="31"/>
      <c r="N83" s="17"/>
      <c r="O83" s="18"/>
    </row>
    <row r="84" spans="1:15" s="2" customFormat="1" ht="70.5" customHeight="1" x14ac:dyDescent="0.2">
      <c r="A84" s="63" t="s">
        <v>43</v>
      </c>
      <c r="B84" s="64" t="s">
        <v>44</v>
      </c>
      <c r="C84" s="65" t="s">
        <v>45</v>
      </c>
      <c r="D84" s="66">
        <f t="shared" ref="D84:L84" si="40">SUM(D85:D88)</f>
        <v>149255.34400000001</v>
      </c>
      <c r="E84" s="66">
        <f t="shared" si="40"/>
        <v>73817.290000000008</v>
      </c>
      <c r="F84" s="85">
        <f t="shared" si="40"/>
        <v>75438.054000000004</v>
      </c>
      <c r="G84" s="66">
        <f t="shared" si="40"/>
        <v>0</v>
      </c>
      <c r="H84" s="66">
        <f t="shared" si="40"/>
        <v>0</v>
      </c>
      <c r="I84" s="66">
        <f t="shared" si="40"/>
        <v>0</v>
      </c>
      <c r="J84" s="66">
        <f t="shared" si="40"/>
        <v>0</v>
      </c>
      <c r="K84" s="66">
        <f t="shared" si="40"/>
        <v>0</v>
      </c>
      <c r="L84" s="66">
        <f t="shared" si="40"/>
        <v>0</v>
      </c>
      <c r="M84" s="67" t="s">
        <v>109</v>
      </c>
      <c r="N84" s="50"/>
      <c r="O84" s="18"/>
    </row>
    <row r="85" spans="1:15" s="2" customFormat="1" ht="20.25" customHeight="1" x14ac:dyDescent="0.25">
      <c r="A85" s="59"/>
      <c r="B85" s="57" t="s">
        <v>11</v>
      </c>
      <c r="C85" s="60"/>
      <c r="D85" s="61">
        <f>SUM(E85:L85)</f>
        <v>0</v>
      </c>
      <c r="E85" s="62">
        <v>0</v>
      </c>
      <c r="F85" s="86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57"/>
      <c r="N85" s="17"/>
      <c r="O85" s="18"/>
    </row>
    <row r="86" spans="1:15" s="2" customFormat="1" ht="20.25" customHeight="1" x14ac:dyDescent="0.25">
      <c r="A86" s="19"/>
      <c r="B86" s="10" t="s">
        <v>12</v>
      </c>
      <c r="C86" s="11"/>
      <c r="D86" s="39">
        <f>SUM(E86:L86)</f>
        <v>0</v>
      </c>
      <c r="E86" s="20">
        <v>0</v>
      </c>
      <c r="F86" s="53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10"/>
      <c r="N86" s="17" t="s">
        <v>47</v>
      </c>
      <c r="O86" s="18"/>
    </row>
    <row r="87" spans="1:15" s="2" customFormat="1" ht="20.25" customHeight="1" x14ac:dyDescent="0.25">
      <c r="A87" s="19"/>
      <c r="B87" s="10" t="s">
        <v>13</v>
      </c>
      <c r="C87" s="11"/>
      <c r="D87" s="39">
        <f>SUM(E87:L87)</f>
        <v>149255.34400000001</v>
      </c>
      <c r="E87" s="53">
        <f>9041.39+64775.9</f>
        <v>73817.290000000008</v>
      </c>
      <c r="F87" s="98">
        <f>68875.954+6562.1</f>
        <v>75438.054000000004</v>
      </c>
      <c r="G87" s="98">
        <v>0</v>
      </c>
      <c r="H87" s="98">
        <v>0</v>
      </c>
      <c r="I87" s="20">
        <v>0</v>
      </c>
      <c r="J87" s="20">
        <v>0</v>
      </c>
      <c r="K87" s="20">
        <v>0</v>
      </c>
      <c r="L87" s="20">
        <v>0</v>
      </c>
      <c r="M87" s="10"/>
      <c r="N87" s="17"/>
      <c r="O87" s="18"/>
    </row>
    <row r="88" spans="1:15" s="2" customFormat="1" ht="20.25" customHeight="1" x14ac:dyDescent="0.25">
      <c r="A88" s="19"/>
      <c r="B88" s="10" t="s">
        <v>14</v>
      </c>
      <c r="C88" s="11"/>
      <c r="D88" s="39">
        <f>SUM(E88:L88)</f>
        <v>0</v>
      </c>
      <c r="E88" s="20">
        <v>0</v>
      </c>
      <c r="F88" s="53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10"/>
      <c r="N88" s="17"/>
      <c r="O88" s="18"/>
    </row>
    <row r="89" spans="1:15" s="2" customFormat="1" ht="83.25" customHeight="1" x14ac:dyDescent="0.2">
      <c r="A89" s="19" t="s">
        <v>48</v>
      </c>
      <c r="B89" s="10" t="s">
        <v>49</v>
      </c>
      <c r="C89" s="10" t="s">
        <v>45</v>
      </c>
      <c r="D89" s="26">
        <f>SUM(D90:D93)</f>
        <v>240808.58099999998</v>
      </c>
      <c r="E89" s="26">
        <f>SUM(E90:E93)</f>
        <v>160823.78099999999</v>
      </c>
      <c r="F89" s="82">
        <f>SUM(F90:F93)</f>
        <v>79984.800000000003</v>
      </c>
      <c r="G89" s="26">
        <v>0</v>
      </c>
      <c r="H89" s="26">
        <f>SUM(H90:H93)</f>
        <v>0</v>
      </c>
      <c r="I89" s="26">
        <f>SUM(I90:I93)</f>
        <v>0</v>
      </c>
      <c r="J89" s="26">
        <f>SUM(J90:J93)</f>
        <v>0</v>
      </c>
      <c r="K89" s="26">
        <f>SUM(K90:K93)</f>
        <v>0</v>
      </c>
      <c r="L89" s="26">
        <f>SUM(L90:L93)</f>
        <v>0</v>
      </c>
      <c r="M89" s="9" t="s">
        <v>46</v>
      </c>
      <c r="N89" s="17"/>
      <c r="O89" s="18"/>
    </row>
    <row r="90" spans="1:15" s="2" customFormat="1" ht="20.25" customHeight="1" x14ac:dyDescent="0.25">
      <c r="A90" s="19"/>
      <c r="B90" s="10" t="s">
        <v>11</v>
      </c>
      <c r="C90" s="11"/>
      <c r="D90" s="20">
        <f>SUM(E90:L90)</f>
        <v>0</v>
      </c>
      <c r="E90" s="20">
        <v>0</v>
      </c>
      <c r="F90" s="53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10"/>
      <c r="N90" s="17"/>
      <c r="O90" s="18"/>
    </row>
    <row r="91" spans="1:15" s="2" customFormat="1" ht="20.25" customHeight="1" x14ac:dyDescent="0.25">
      <c r="A91" s="19"/>
      <c r="B91" s="10" t="s">
        <v>12</v>
      </c>
      <c r="C91" s="11"/>
      <c r="D91" s="20">
        <f>SUM(E91:L91)</f>
        <v>228331.59999999998</v>
      </c>
      <c r="E91" s="20">
        <v>152390.29999999999</v>
      </c>
      <c r="F91" s="98">
        <v>75941.3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10"/>
      <c r="N91" s="17"/>
      <c r="O91" s="18"/>
    </row>
    <row r="92" spans="1:15" s="2" customFormat="1" ht="20.25" customHeight="1" x14ac:dyDescent="0.25">
      <c r="A92" s="19"/>
      <c r="B92" s="10" t="s">
        <v>13</v>
      </c>
      <c r="C92" s="11"/>
      <c r="D92" s="20">
        <f>SUM(E92:L92)</f>
        <v>12476.981</v>
      </c>
      <c r="E92" s="20">
        <f>8020.5+412.981</f>
        <v>8433.4809999999998</v>
      </c>
      <c r="F92" s="98">
        <v>4043.5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10"/>
      <c r="N92" s="17"/>
      <c r="O92" s="18"/>
    </row>
    <row r="93" spans="1:15" s="2" customFormat="1" ht="20.25" customHeight="1" x14ac:dyDescent="0.25">
      <c r="A93" s="19"/>
      <c r="B93" s="10" t="s">
        <v>14</v>
      </c>
      <c r="C93" s="11"/>
      <c r="D93" s="20">
        <f>SUM(E93:L93)</f>
        <v>0</v>
      </c>
      <c r="E93" s="20">
        <v>0</v>
      </c>
      <c r="F93" s="53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10"/>
      <c r="N93" s="17"/>
      <c r="O93" s="18"/>
    </row>
    <row r="94" spans="1:15" s="2" customFormat="1" ht="57.75" customHeight="1" x14ac:dyDescent="0.25">
      <c r="A94" s="19" t="s">
        <v>50</v>
      </c>
      <c r="B94" s="9" t="s">
        <v>26</v>
      </c>
      <c r="C94" s="11"/>
      <c r="D94" s="20">
        <f t="shared" ref="D94:L94" si="41">SUM(D95+D96+D97+D98)</f>
        <v>0</v>
      </c>
      <c r="E94" s="20">
        <f t="shared" si="41"/>
        <v>0</v>
      </c>
      <c r="F94" s="53">
        <f t="shared" si="41"/>
        <v>0</v>
      </c>
      <c r="G94" s="20">
        <f t="shared" si="41"/>
        <v>0</v>
      </c>
      <c r="H94" s="20">
        <f t="shared" si="41"/>
        <v>0</v>
      </c>
      <c r="I94" s="20">
        <f t="shared" si="41"/>
        <v>0</v>
      </c>
      <c r="J94" s="20">
        <f t="shared" si="41"/>
        <v>0</v>
      </c>
      <c r="K94" s="20">
        <f t="shared" si="41"/>
        <v>0</v>
      </c>
      <c r="L94" s="20">
        <f t="shared" si="41"/>
        <v>0</v>
      </c>
      <c r="M94" s="10"/>
      <c r="N94" s="17"/>
      <c r="O94" s="18"/>
    </row>
    <row r="95" spans="1:15" s="2" customFormat="1" ht="20.25" customHeight="1" x14ac:dyDescent="0.25">
      <c r="A95" s="19"/>
      <c r="B95" s="10" t="s">
        <v>11</v>
      </c>
      <c r="C95" s="11"/>
      <c r="D95" s="20">
        <v>0</v>
      </c>
      <c r="E95" s="20">
        <v>0</v>
      </c>
      <c r="F95" s="53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10"/>
      <c r="N95" s="17"/>
      <c r="O95" s="18"/>
    </row>
    <row r="96" spans="1:15" s="2" customFormat="1" ht="20.25" customHeight="1" x14ac:dyDescent="0.25">
      <c r="A96" s="19"/>
      <c r="B96" s="10" t="s">
        <v>12</v>
      </c>
      <c r="C96" s="11"/>
      <c r="D96" s="20">
        <v>0</v>
      </c>
      <c r="E96" s="20">
        <v>0</v>
      </c>
      <c r="F96" s="53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10"/>
      <c r="N96" s="17"/>
      <c r="O96" s="18"/>
    </row>
    <row r="97" spans="1:15" s="2" customFormat="1" ht="20.25" customHeight="1" x14ac:dyDescent="0.25">
      <c r="A97" s="19"/>
      <c r="B97" s="10" t="s">
        <v>13</v>
      </c>
      <c r="C97" s="11"/>
      <c r="D97" s="20">
        <v>0</v>
      </c>
      <c r="E97" s="20">
        <v>0</v>
      </c>
      <c r="F97" s="53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10"/>
      <c r="N97" s="17"/>
      <c r="O97" s="18"/>
    </row>
    <row r="98" spans="1:15" s="2" customFormat="1" ht="20.25" customHeight="1" x14ac:dyDescent="0.25">
      <c r="A98" s="19"/>
      <c r="B98" s="10" t="s">
        <v>14</v>
      </c>
      <c r="C98" s="11"/>
      <c r="D98" s="20">
        <v>0</v>
      </c>
      <c r="E98" s="20">
        <v>0</v>
      </c>
      <c r="F98" s="53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10"/>
      <c r="N98" s="17"/>
      <c r="O98" s="18"/>
    </row>
    <row r="99" spans="1:15" s="2" customFormat="1" ht="38.25" customHeight="1" x14ac:dyDescent="0.25">
      <c r="A99" s="19" t="s">
        <v>51</v>
      </c>
      <c r="B99" s="9" t="s">
        <v>52</v>
      </c>
      <c r="C99" s="11"/>
      <c r="D99" s="20">
        <f>SUM(D100:D103)</f>
        <v>34136.964999999997</v>
      </c>
      <c r="E99" s="20">
        <f t="shared" ref="E99:L99" si="42">SUM(E100+E101+E102+E103)</f>
        <v>8102.4780000000001</v>
      </c>
      <c r="F99" s="53">
        <f t="shared" si="42"/>
        <v>109285.527</v>
      </c>
      <c r="G99" s="20">
        <f t="shared" si="42"/>
        <v>94095.326000000001</v>
      </c>
      <c r="H99" s="20">
        <f t="shared" si="42"/>
        <v>1053</v>
      </c>
      <c r="I99" s="20">
        <f t="shared" si="42"/>
        <v>1053</v>
      </c>
      <c r="J99" s="20">
        <f t="shared" si="42"/>
        <v>75</v>
      </c>
      <c r="K99" s="20">
        <f t="shared" si="42"/>
        <v>75</v>
      </c>
      <c r="L99" s="20">
        <f t="shared" si="42"/>
        <v>75</v>
      </c>
      <c r="M99" s="10"/>
      <c r="N99" s="17"/>
      <c r="O99" s="18"/>
    </row>
    <row r="100" spans="1:15" s="2" customFormat="1" ht="20.25" customHeight="1" x14ac:dyDescent="0.25">
      <c r="A100" s="19"/>
      <c r="B100" s="10" t="s">
        <v>11</v>
      </c>
      <c r="C100" s="11"/>
      <c r="D100" s="20">
        <f>D107+D123</f>
        <v>0</v>
      </c>
      <c r="E100" s="20">
        <f t="shared" ref="E100:L103" si="43">SUM(E107+E123+E112+E117)</f>
        <v>0</v>
      </c>
      <c r="F100" s="20">
        <f t="shared" si="43"/>
        <v>0</v>
      </c>
      <c r="G100" s="20">
        <f t="shared" si="43"/>
        <v>0</v>
      </c>
      <c r="H100" s="20">
        <f t="shared" si="43"/>
        <v>0</v>
      </c>
      <c r="I100" s="20">
        <f t="shared" si="43"/>
        <v>0</v>
      </c>
      <c r="J100" s="20">
        <f t="shared" si="43"/>
        <v>0</v>
      </c>
      <c r="K100" s="20">
        <f t="shared" si="43"/>
        <v>0</v>
      </c>
      <c r="L100" s="20">
        <f t="shared" si="43"/>
        <v>0</v>
      </c>
      <c r="M100" s="10"/>
      <c r="N100" s="17"/>
      <c r="O100" s="18"/>
    </row>
    <row r="101" spans="1:15" s="2" customFormat="1" ht="20.25" customHeight="1" x14ac:dyDescent="0.25">
      <c r="A101" s="19"/>
      <c r="B101" s="10" t="s">
        <v>12</v>
      </c>
      <c r="C101" s="11"/>
      <c r="D101" s="20">
        <f>D108+D124</f>
        <v>0</v>
      </c>
      <c r="E101" s="20">
        <f t="shared" si="43"/>
        <v>0</v>
      </c>
      <c r="F101" s="20">
        <f t="shared" si="43"/>
        <v>0</v>
      </c>
      <c r="G101" s="20">
        <f t="shared" si="43"/>
        <v>0</v>
      </c>
      <c r="H101" s="20">
        <f t="shared" si="43"/>
        <v>0</v>
      </c>
      <c r="I101" s="20">
        <f t="shared" si="43"/>
        <v>0</v>
      </c>
      <c r="J101" s="20">
        <f t="shared" si="43"/>
        <v>0</v>
      </c>
      <c r="K101" s="20">
        <f t="shared" si="43"/>
        <v>0</v>
      </c>
      <c r="L101" s="20">
        <f t="shared" si="43"/>
        <v>0</v>
      </c>
      <c r="M101" s="10"/>
      <c r="N101" s="17"/>
      <c r="O101" s="18"/>
    </row>
    <row r="102" spans="1:15" s="2" customFormat="1" ht="20.25" customHeight="1" x14ac:dyDescent="0.25">
      <c r="A102" s="19"/>
      <c r="B102" s="10" t="s">
        <v>13</v>
      </c>
      <c r="C102" s="11"/>
      <c r="D102" s="20">
        <f>D109+D125</f>
        <v>34136.964999999997</v>
      </c>
      <c r="E102" s="20">
        <f>SUM(E109+E125+E114+E119)</f>
        <v>8102.4780000000001</v>
      </c>
      <c r="F102" s="20">
        <f t="shared" si="43"/>
        <v>109285.527</v>
      </c>
      <c r="G102" s="20">
        <f t="shared" si="43"/>
        <v>94095.326000000001</v>
      </c>
      <c r="H102" s="20">
        <f t="shared" si="43"/>
        <v>1053</v>
      </c>
      <c r="I102" s="20">
        <f t="shared" si="43"/>
        <v>1053</v>
      </c>
      <c r="J102" s="20">
        <f t="shared" si="43"/>
        <v>75</v>
      </c>
      <c r="K102" s="20">
        <f t="shared" si="43"/>
        <v>75</v>
      </c>
      <c r="L102" s="20">
        <f t="shared" si="43"/>
        <v>75</v>
      </c>
      <c r="M102" s="10"/>
      <c r="N102" s="17"/>
      <c r="O102" s="18"/>
    </row>
    <row r="103" spans="1:15" s="2" customFormat="1" ht="20.25" customHeight="1" x14ac:dyDescent="0.25">
      <c r="A103" s="19"/>
      <c r="B103" s="10" t="s">
        <v>14</v>
      </c>
      <c r="C103" s="11"/>
      <c r="D103" s="20">
        <f>D126</f>
        <v>0</v>
      </c>
      <c r="E103" s="20">
        <f t="shared" si="43"/>
        <v>0</v>
      </c>
      <c r="F103" s="20">
        <f t="shared" si="43"/>
        <v>0</v>
      </c>
      <c r="G103" s="20">
        <f t="shared" si="43"/>
        <v>0</v>
      </c>
      <c r="H103" s="20">
        <f t="shared" si="43"/>
        <v>0</v>
      </c>
      <c r="I103" s="20">
        <f t="shared" si="43"/>
        <v>0</v>
      </c>
      <c r="J103" s="20">
        <f t="shared" si="43"/>
        <v>0</v>
      </c>
      <c r="K103" s="20">
        <f t="shared" si="43"/>
        <v>0</v>
      </c>
      <c r="L103" s="20">
        <f t="shared" si="43"/>
        <v>0</v>
      </c>
      <c r="M103" s="10"/>
      <c r="N103" s="17"/>
      <c r="O103" s="18"/>
    </row>
    <row r="104" spans="1:15" s="2" customFormat="1" ht="22.6" customHeight="1" x14ac:dyDescent="0.2">
      <c r="A104" s="24"/>
      <c r="B104" s="24"/>
      <c r="C104" s="105" t="s">
        <v>53</v>
      </c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7"/>
      <c r="O104" s="18"/>
    </row>
    <row r="105" spans="1:15" s="2" customFormat="1" ht="24.8" customHeight="1" x14ac:dyDescent="0.2">
      <c r="A105" s="24"/>
      <c r="B105" s="24"/>
      <c r="C105" s="106" t="s">
        <v>54</v>
      </c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7"/>
      <c r="O105" s="18"/>
    </row>
    <row r="106" spans="1:15" s="2" customFormat="1" ht="98.85" customHeight="1" x14ac:dyDescent="0.2">
      <c r="A106" s="19" t="s">
        <v>55</v>
      </c>
      <c r="B106" s="9" t="s">
        <v>106</v>
      </c>
      <c r="C106" s="9" t="s">
        <v>45</v>
      </c>
      <c r="D106" s="26">
        <f t="shared" ref="D106:L106" si="44">SUM(D107:D110)</f>
        <v>7477.1229999999996</v>
      </c>
      <c r="E106" s="26">
        <f t="shared" si="44"/>
        <v>2632.74</v>
      </c>
      <c r="F106" s="82">
        <f t="shared" si="44"/>
        <v>4844.3829999999998</v>
      </c>
      <c r="G106" s="82">
        <f t="shared" si="44"/>
        <v>0</v>
      </c>
      <c r="H106" s="82">
        <f t="shared" si="44"/>
        <v>0</v>
      </c>
      <c r="I106" s="82">
        <f t="shared" si="44"/>
        <v>0</v>
      </c>
      <c r="J106" s="82">
        <f t="shared" si="44"/>
        <v>0</v>
      </c>
      <c r="K106" s="82">
        <f t="shared" si="44"/>
        <v>0</v>
      </c>
      <c r="L106" s="82">
        <f t="shared" si="44"/>
        <v>0</v>
      </c>
      <c r="M106" s="9" t="s">
        <v>110</v>
      </c>
      <c r="N106" s="17"/>
      <c r="O106" s="18"/>
    </row>
    <row r="107" spans="1:15" s="2" customFormat="1" ht="19.55" customHeight="1" x14ac:dyDescent="0.25">
      <c r="A107" s="24"/>
      <c r="B107" s="28" t="s">
        <v>11</v>
      </c>
      <c r="C107" s="11"/>
      <c r="D107" s="20">
        <f>SUM(E107:L107)</f>
        <v>0</v>
      </c>
      <c r="E107" s="20">
        <v>0</v>
      </c>
      <c r="F107" s="53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10"/>
      <c r="N107" s="17"/>
      <c r="O107" s="18"/>
    </row>
    <row r="108" spans="1:15" s="2" customFormat="1" ht="19.55" customHeight="1" x14ac:dyDescent="0.25">
      <c r="A108" s="24"/>
      <c r="B108" s="28" t="s">
        <v>12</v>
      </c>
      <c r="C108" s="11"/>
      <c r="D108" s="20">
        <f>SUM(E108:L108)</f>
        <v>0</v>
      </c>
      <c r="E108" s="20">
        <v>0</v>
      </c>
      <c r="F108" s="53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10"/>
      <c r="N108" s="17"/>
      <c r="O108" s="18"/>
    </row>
    <row r="109" spans="1:15" s="2" customFormat="1" ht="18.7" customHeight="1" x14ac:dyDescent="0.25">
      <c r="A109" s="24"/>
      <c r="B109" s="28" t="s">
        <v>13</v>
      </c>
      <c r="C109" s="11"/>
      <c r="D109" s="20">
        <f>SUM(E109:L109)</f>
        <v>7477.1229999999996</v>
      </c>
      <c r="E109" s="53">
        <f>240+838.68+5+1549.06</f>
        <v>2632.74</v>
      </c>
      <c r="F109" s="53">
        <f>2116.343+2728.04</f>
        <v>4844.3829999999998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10"/>
      <c r="N109" s="17"/>
      <c r="O109" s="18"/>
    </row>
    <row r="110" spans="1:15" s="2" customFormat="1" ht="18.7" customHeight="1" x14ac:dyDescent="0.2">
      <c r="A110" s="24"/>
      <c r="B110" s="28" t="s">
        <v>34</v>
      </c>
      <c r="C110" s="41"/>
      <c r="D110" s="26">
        <f>SUM(E110:L110)</f>
        <v>0</v>
      </c>
      <c r="E110" s="26">
        <v>0</v>
      </c>
      <c r="F110" s="82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101"/>
      <c r="N110" s="17"/>
      <c r="O110" s="18"/>
    </row>
    <row r="111" spans="1:15" s="2" customFormat="1" ht="66.099999999999994" customHeight="1" x14ac:dyDescent="0.2">
      <c r="A111" s="40" t="s">
        <v>56</v>
      </c>
      <c r="B111" s="10" t="s">
        <v>96</v>
      </c>
      <c r="C111" s="10" t="s">
        <v>45</v>
      </c>
      <c r="D111" s="20">
        <f>D112+D113+D114+D115</f>
        <v>162177.36599999998</v>
      </c>
      <c r="E111" s="20">
        <f>SUM(E112:E115)</f>
        <v>2728.04</v>
      </c>
      <c r="F111" s="53">
        <f>SUM(F112:F115)</f>
        <v>81227</v>
      </c>
      <c r="G111" s="20">
        <f>G112+G113+G114+G115</f>
        <v>78222.326000000001</v>
      </c>
      <c r="H111" s="20">
        <v>0</v>
      </c>
      <c r="I111" s="20">
        <f>I112+I113+I114+I115</f>
        <v>0</v>
      </c>
      <c r="J111" s="20">
        <f>J112+J113+J114+J115</f>
        <v>0</v>
      </c>
      <c r="K111" s="20">
        <f>K112+K113+K114+K115</f>
        <v>0</v>
      </c>
      <c r="L111" s="20">
        <f>L112+L113+L114+L115</f>
        <v>0</v>
      </c>
      <c r="M111" s="101" t="s">
        <v>110</v>
      </c>
      <c r="N111" s="17"/>
      <c r="O111" s="18"/>
    </row>
    <row r="112" spans="1:15" s="2" customFormat="1" ht="18.7" customHeight="1" x14ac:dyDescent="0.25">
      <c r="A112" s="19"/>
      <c r="B112" s="10" t="s">
        <v>11</v>
      </c>
      <c r="C112" s="11"/>
      <c r="D112" s="20">
        <f>SUM(E112:L112)</f>
        <v>0</v>
      </c>
      <c r="E112" s="20">
        <v>0</v>
      </c>
      <c r="F112" s="53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10"/>
      <c r="N112" s="17"/>
      <c r="O112" s="18"/>
    </row>
    <row r="113" spans="1:15" s="2" customFormat="1" ht="18.7" customHeight="1" x14ac:dyDescent="0.25">
      <c r="A113" s="19"/>
      <c r="B113" s="10" t="s">
        <v>12</v>
      </c>
      <c r="C113" s="11"/>
      <c r="D113" s="20">
        <f>SUM(E113:L113)</f>
        <v>0</v>
      </c>
      <c r="E113" s="20">
        <v>0</v>
      </c>
      <c r="F113" s="53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10"/>
      <c r="N113" s="17"/>
      <c r="O113" s="18"/>
    </row>
    <row r="114" spans="1:15" s="2" customFormat="1" ht="18.7" customHeight="1" x14ac:dyDescent="0.25">
      <c r="A114" s="19"/>
      <c r="B114" s="10" t="s">
        <v>13</v>
      </c>
      <c r="C114" s="11"/>
      <c r="D114" s="20">
        <f>SUM(E114:L114)</f>
        <v>162177.36599999998</v>
      </c>
      <c r="E114" s="20">
        <f>2728.04</f>
        <v>2728.04</v>
      </c>
      <c r="F114" s="98">
        <v>81227</v>
      </c>
      <c r="G114" s="98">
        <f>78222.326</f>
        <v>78222.326000000001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10"/>
      <c r="N114" s="17"/>
      <c r="O114" s="18"/>
    </row>
    <row r="115" spans="1:15" s="2" customFormat="1" ht="18.7" customHeight="1" x14ac:dyDescent="0.25">
      <c r="A115" s="19"/>
      <c r="B115" s="10" t="s">
        <v>14</v>
      </c>
      <c r="C115" s="11"/>
      <c r="D115" s="20">
        <f>SUM(E115:L115)</f>
        <v>0</v>
      </c>
      <c r="E115" s="20">
        <v>0</v>
      </c>
      <c r="F115" s="53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10"/>
      <c r="N115" s="17"/>
      <c r="O115" s="18"/>
    </row>
    <row r="116" spans="1:15" s="2" customFormat="1" ht="81.7" customHeight="1" x14ac:dyDescent="0.2">
      <c r="A116" s="40" t="s">
        <v>120</v>
      </c>
      <c r="B116" s="68" t="s">
        <v>107</v>
      </c>
      <c r="C116" s="68" t="s">
        <v>45</v>
      </c>
      <c r="D116" s="20">
        <f>D117+D118+D119+D120</f>
        <v>17500</v>
      </c>
      <c r="E116" s="20">
        <f>SUM(E117:E120)</f>
        <v>500</v>
      </c>
      <c r="F116" s="20">
        <f>SUM(F117:F120)</f>
        <v>12000</v>
      </c>
      <c r="G116" s="20">
        <f>G117+G118+G119+G120</f>
        <v>5000</v>
      </c>
      <c r="H116" s="20">
        <v>0</v>
      </c>
      <c r="I116" s="20">
        <f>I117+I118+I119+I120</f>
        <v>0</v>
      </c>
      <c r="J116" s="20">
        <f>J117+J118+J119+J120</f>
        <v>0</v>
      </c>
      <c r="K116" s="20">
        <f>K117+K118+K119+K120</f>
        <v>0</v>
      </c>
      <c r="L116" s="20">
        <f>L117+L118+L119+L120</f>
        <v>0</v>
      </c>
      <c r="M116" s="101" t="s">
        <v>110</v>
      </c>
      <c r="N116" s="17"/>
      <c r="O116" s="18"/>
    </row>
    <row r="117" spans="1:15" s="2" customFormat="1" ht="18.7" customHeight="1" x14ac:dyDescent="0.25">
      <c r="A117" s="19"/>
      <c r="B117" s="68" t="s">
        <v>11</v>
      </c>
      <c r="C117" s="11"/>
      <c r="D117" s="20">
        <f>SUM(E117:L117)</f>
        <v>0</v>
      </c>
      <c r="E117" s="20">
        <v>0</v>
      </c>
      <c r="F117" s="53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68"/>
      <c r="N117" s="17"/>
      <c r="O117" s="18"/>
    </row>
    <row r="118" spans="1:15" s="2" customFormat="1" ht="18.7" customHeight="1" x14ac:dyDescent="0.25">
      <c r="A118" s="19"/>
      <c r="B118" s="68" t="s">
        <v>12</v>
      </c>
      <c r="C118" s="11"/>
      <c r="D118" s="20">
        <f>SUM(E118:L118)</f>
        <v>0</v>
      </c>
      <c r="E118" s="20">
        <v>0</v>
      </c>
      <c r="F118" s="53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68"/>
      <c r="N118" s="17"/>
      <c r="O118" s="18"/>
    </row>
    <row r="119" spans="1:15" s="2" customFormat="1" ht="18.7" customHeight="1" x14ac:dyDescent="0.25">
      <c r="A119" s="19"/>
      <c r="B119" s="68" t="s">
        <v>13</v>
      </c>
      <c r="C119" s="11"/>
      <c r="D119" s="20">
        <f>SUM(E119:L119)</f>
        <v>17500</v>
      </c>
      <c r="E119" s="20">
        <v>500</v>
      </c>
      <c r="F119" s="98">
        <f>5000+7000</f>
        <v>12000</v>
      </c>
      <c r="G119" s="20">
        <v>5000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68"/>
      <c r="N119" s="17"/>
      <c r="O119" s="18"/>
    </row>
    <row r="120" spans="1:15" s="2" customFormat="1" ht="18.7" customHeight="1" x14ac:dyDescent="0.25">
      <c r="A120" s="19"/>
      <c r="B120" s="68" t="s">
        <v>14</v>
      </c>
      <c r="C120" s="11"/>
      <c r="D120" s="20">
        <f>SUM(E120:L120)</f>
        <v>0</v>
      </c>
      <c r="E120" s="20">
        <v>0</v>
      </c>
      <c r="F120" s="53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68"/>
      <c r="N120" s="17"/>
      <c r="O120" s="18"/>
    </row>
    <row r="121" spans="1:15" s="2" customFormat="1" ht="30.1" customHeight="1" x14ac:dyDescent="0.2">
      <c r="A121" s="19"/>
      <c r="B121" s="10"/>
      <c r="C121" s="106" t="s">
        <v>105</v>
      </c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7"/>
      <c r="O121" s="18"/>
    </row>
    <row r="122" spans="1:15" s="2" customFormat="1" ht="68.3" customHeight="1" x14ac:dyDescent="0.2">
      <c r="A122" s="19" t="s">
        <v>56</v>
      </c>
      <c r="B122" s="9" t="s">
        <v>57</v>
      </c>
      <c r="C122" s="9" t="s">
        <v>58</v>
      </c>
      <c r="D122" s="26">
        <f t="shared" ref="D122:L122" si="45">SUM(D123:D126)</f>
        <v>26659.842000000001</v>
      </c>
      <c r="E122" s="26">
        <f t="shared" si="45"/>
        <v>2241.6979999999999</v>
      </c>
      <c r="F122" s="82">
        <f t="shared" si="45"/>
        <v>11214.144</v>
      </c>
      <c r="G122" s="26">
        <f t="shared" si="45"/>
        <v>10873</v>
      </c>
      <c r="H122" s="26">
        <f t="shared" si="45"/>
        <v>1053</v>
      </c>
      <c r="I122" s="26">
        <f t="shared" si="45"/>
        <v>1053</v>
      </c>
      <c r="J122" s="26">
        <f t="shared" si="45"/>
        <v>75</v>
      </c>
      <c r="K122" s="26">
        <f t="shared" si="45"/>
        <v>75</v>
      </c>
      <c r="L122" s="26">
        <f t="shared" si="45"/>
        <v>75</v>
      </c>
      <c r="M122" s="76" t="s">
        <v>110</v>
      </c>
      <c r="N122" s="17"/>
      <c r="O122" s="18"/>
    </row>
    <row r="123" spans="1:15" s="2" customFormat="1" ht="18.7" customHeight="1" x14ac:dyDescent="0.25">
      <c r="A123" s="19"/>
      <c r="B123" s="10" t="s">
        <v>11</v>
      </c>
      <c r="C123" s="11"/>
      <c r="D123" s="20">
        <f>SUM(E123:L123)</f>
        <v>0</v>
      </c>
      <c r="E123" s="20">
        <v>0</v>
      </c>
      <c r="F123" s="53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10"/>
      <c r="N123" s="17"/>
      <c r="O123" s="18"/>
    </row>
    <row r="124" spans="1:15" s="2" customFormat="1" ht="18.7" customHeight="1" x14ac:dyDescent="0.25">
      <c r="A124" s="19"/>
      <c r="B124" s="10" t="s">
        <v>12</v>
      </c>
      <c r="C124" s="11"/>
      <c r="D124" s="20">
        <v>0</v>
      </c>
      <c r="E124" s="20">
        <v>0</v>
      </c>
      <c r="F124" s="53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10"/>
      <c r="N124" s="17"/>
      <c r="O124" s="18"/>
    </row>
    <row r="125" spans="1:15" s="2" customFormat="1" ht="18.7" customHeight="1" x14ac:dyDescent="0.25">
      <c r="A125" s="19"/>
      <c r="B125" s="10" t="s">
        <v>13</v>
      </c>
      <c r="C125" s="11"/>
      <c r="D125" s="20">
        <f>SUM(E125:L125)</f>
        <v>26659.842000000001</v>
      </c>
      <c r="E125" s="53">
        <f>291.667+527.52+1142.511+120+160</f>
        <v>2241.6979999999999</v>
      </c>
      <c r="F125" s="53">
        <f>10964.144+90+160</f>
        <v>11214.144</v>
      </c>
      <c r="G125" s="98">
        <f>133+850+100+9790</f>
        <v>10873</v>
      </c>
      <c r="H125" s="98">
        <f>133+70+850</f>
        <v>1053</v>
      </c>
      <c r="I125" s="98">
        <f>133+70+850</f>
        <v>1053</v>
      </c>
      <c r="J125" s="20">
        <v>75</v>
      </c>
      <c r="K125" s="20">
        <v>75</v>
      </c>
      <c r="L125" s="20">
        <v>75</v>
      </c>
      <c r="M125" s="10"/>
      <c r="N125" s="17"/>
      <c r="O125" s="18"/>
    </row>
    <row r="126" spans="1:15" s="2" customFormat="1" ht="20.25" customHeight="1" x14ac:dyDescent="0.25">
      <c r="A126" s="19"/>
      <c r="B126" s="10" t="s">
        <v>14</v>
      </c>
      <c r="C126" s="11"/>
      <c r="D126" s="20">
        <f>SUM(E126:L126)</f>
        <v>0</v>
      </c>
      <c r="E126" s="20">
        <v>0</v>
      </c>
      <c r="F126" s="53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10"/>
      <c r="N126" s="17"/>
      <c r="O126" s="18"/>
    </row>
    <row r="127" spans="1:15" s="2" customFormat="1" ht="77.95" customHeight="1" x14ac:dyDescent="0.2">
      <c r="A127" s="12" t="s">
        <v>59</v>
      </c>
      <c r="B127" s="13" t="s">
        <v>100</v>
      </c>
      <c r="C127" s="42"/>
      <c r="D127" s="15">
        <f t="shared" ref="D127:L127" si="46">SUM(D128:D131)</f>
        <v>217259.44900000005</v>
      </c>
      <c r="E127" s="15">
        <f t="shared" si="46"/>
        <v>57598.487000000001</v>
      </c>
      <c r="F127" s="81">
        <f t="shared" si="46"/>
        <v>70664.538</v>
      </c>
      <c r="G127" s="15">
        <f t="shared" si="46"/>
        <v>53056.124000000003</v>
      </c>
      <c r="H127" s="15">
        <f t="shared" si="46"/>
        <v>62856.100000000006</v>
      </c>
      <c r="I127" s="15">
        <f t="shared" si="46"/>
        <v>62856.100000000006</v>
      </c>
      <c r="J127" s="15">
        <f t="shared" si="46"/>
        <v>11455.7</v>
      </c>
      <c r="K127" s="15">
        <f t="shared" si="46"/>
        <v>11455.7</v>
      </c>
      <c r="L127" s="15">
        <f t="shared" si="46"/>
        <v>11455.7</v>
      </c>
      <c r="M127" s="16"/>
      <c r="N127" s="17"/>
      <c r="O127" s="18"/>
    </row>
    <row r="128" spans="1:15" s="2" customFormat="1" ht="18.7" customHeight="1" x14ac:dyDescent="0.25">
      <c r="A128" s="19"/>
      <c r="B128" s="10" t="s">
        <v>11</v>
      </c>
      <c r="C128" s="11"/>
      <c r="D128" s="20">
        <f t="shared" ref="D128:L128" si="47">SUM(D133+D143+D148)</f>
        <v>0</v>
      </c>
      <c r="E128" s="20">
        <f t="shared" si="47"/>
        <v>0</v>
      </c>
      <c r="F128" s="53">
        <f t="shared" si="47"/>
        <v>0</v>
      </c>
      <c r="G128" s="20">
        <f t="shared" si="47"/>
        <v>0</v>
      </c>
      <c r="H128" s="20">
        <f t="shared" si="47"/>
        <v>0</v>
      </c>
      <c r="I128" s="20">
        <f t="shared" si="47"/>
        <v>0</v>
      </c>
      <c r="J128" s="20">
        <f t="shared" si="47"/>
        <v>0</v>
      </c>
      <c r="K128" s="20">
        <f t="shared" si="47"/>
        <v>0</v>
      </c>
      <c r="L128" s="20">
        <f t="shared" si="47"/>
        <v>0</v>
      </c>
      <c r="M128" s="10"/>
      <c r="N128" s="17"/>
      <c r="O128" s="18"/>
    </row>
    <row r="129" spans="1:15" s="2" customFormat="1" ht="18.7" customHeight="1" x14ac:dyDescent="0.25">
      <c r="A129" s="19"/>
      <c r="B129" s="10" t="s">
        <v>12</v>
      </c>
      <c r="C129" s="11"/>
      <c r="D129" s="20">
        <f t="shared" ref="D129:L129" si="48">SUM(D134+D144+D149)</f>
        <v>960.59999999999991</v>
      </c>
      <c r="E129" s="20">
        <f t="shared" si="48"/>
        <v>191.1</v>
      </c>
      <c r="F129" s="53">
        <f t="shared" si="48"/>
        <v>210.6</v>
      </c>
      <c r="G129" s="20">
        <f t="shared" si="48"/>
        <v>186.3</v>
      </c>
      <c r="H129" s="20">
        <f t="shared" si="48"/>
        <v>186.3</v>
      </c>
      <c r="I129" s="20">
        <f t="shared" si="48"/>
        <v>186.29999999999998</v>
      </c>
      <c r="J129" s="20">
        <f t="shared" si="48"/>
        <v>0</v>
      </c>
      <c r="K129" s="20">
        <f t="shared" si="48"/>
        <v>0</v>
      </c>
      <c r="L129" s="20">
        <f t="shared" si="48"/>
        <v>0</v>
      </c>
      <c r="M129" s="10"/>
      <c r="N129" s="17"/>
      <c r="O129" s="18"/>
    </row>
    <row r="130" spans="1:15" s="2" customFormat="1" ht="18.7" customHeight="1" x14ac:dyDescent="0.25">
      <c r="A130" s="19"/>
      <c r="B130" s="10" t="s">
        <v>13</v>
      </c>
      <c r="C130" s="11"/>
      <c r="D130" s="20">
        <f t="shared" ref="D130:L130" si="49">SUM(D135+D145+D150)</f>
        <v>216298.84900000005</v>
      </c>
      <c r="E130" s="20">
        <f>SUM(E135+E145+E150)</f>
        <v>57407.387000000002</v>
      </c>
      <c r="F130" s="53">
        <f t="shared" si="49"/>
        <v>70453.937999999995</v>
      </c>
      <c r="G130" s="20">
        <f t="shared" si="49"/>
        <v>52869.824000000001</v>
      </c>
      <c r="H130" s="20">
        <f t="shared" si="49"/>
        <v>62669.8</v>
      </c>
      <c r="I130" s="20">
        <f t="shared" si="49"/>
        <v>62669.8</v>
      </c>
      <c r="J130" s="20">
        <f t="shared" si="49"/>
        <v>11455.7</v>
      </c>
      <c r="K130" s="20">
        <f t="shared" si="49"/>
        <v>11455.7</v>
      </c>
      <c r="L130" s="20">
        <f t="shared" si="49"/>
        <v>11455.7</v>
      </c>
      <c r="M130" s="10"/>
      <c r="N130" s="17"/>
      <c r="O130" s="18"/>
    </row>
    <row r="131" spans="1:15" s="2" customFormat="1" ht="21.75" customHeight="1" x14ac:dyDescent="0.25">
      <c r="A131" s="19"/>
      <c r="B131" s="10" t="s">
        <v>14</v>
      </c>
      <c r="C131" s="11"/>
      <c r="D131" s="20">
        <f t="shared" ref="D131:L131" si="50">SUM(D136+D146+D151)</f>
        <v>0</v>
      </c>
      <c r="E131" s="20">
        <f t="shared" si="50"/>
        <v>0</v>
      </c>
      <c r="F131" s="53">
        <f t="shared" si="50"/>
        <v>0</v>
      </c>
      <c r="G131" s="20">
        <f t="shared" si="50"/>
        <v>0</v>
      </c>
      <c r="H131" s="20">
        <f t="shared" si="50"/>
        <v>0</v>
      </c>
      <c r="I131" s="20">
        <f t="shared" si="50"/>
        <v>0</v>
      </c>
      <c r="J131" s="20">
        <f t="shared" si="50"/>
        <v>0</v>
      </c>
      <c r="K131" s="20">
        <f t="shared" si="50"/>
        <v>0</v>
      </c>
      <c r="L131" s="20">
        <f t="shared" si="50"/>
        <v>0</v>
      </c>
      <c r="M131" s="10"/>
      <c r="N131" s="17"/>
      <c r="O131" s="18"/>
    </row>
    <row r="132" spans="1:15" s="2" customFormat="1" ht="49.6" customHeight="1" x14ac:dyDescent="0.25">
      <c r="A132" s="19" t="s">
        <v>60</v>
      </c>
      <c r="B132" s="9" t="s">
        <v>24</v>
      </c>
      <c r="C132" s="11"/>
      <c r="D132" s="20">
        <f t="shared" ref="D132:L132" si="51">SUM(D133+D134+D135+D136)</f>
        <v>54660.508000000002</v>
      </c>
      <c r="E132" s="20">
        <f t="shared" si="51"/>
        <v>38192.758000000002</v>
      </c>
      <c r="F132" s="53">
        <f t="shared" si="51"/>
        <v>16467.75</v>
      </c>
      <c r="G132" s="20">
        <f t="shared" si="51"/>
        <v>0</v>
      </c>
      <c r="H132" s="20">
        <f t="shared" si="51"/>
        <v>0</v>
      </c>
      <c r="I132" s="20">
        <f t="shared" si="51"/>
        <v>0</v>
      </c>
      <c r="J132" s="20">
        <f t="shared" si="51"/>
        <v>0</v>
      </c>
      <c r="K132" s="20">
        <f t="shared" si="51"/>
        <v>0</v>
      </c>
      <c r="L132" s="20">
        <f t="shared" si="51"/>
        <v>0</v>
      </c>
      <c r="M132" s="10"/>
      <c r="N132" s="17"/>
      <c r="O132" s="18"/>
    </row>
    <row r="133" spans="1:15" s="2" customFormat="1" ht="18.7" customHeight="1" x14ac:dyDescent="0.25">
      <c r="A133" s="19"/>
      <c r="B133" s="10" t="s">
        <v>11</v>
      </c>
      <c r="C133" s="11"/>
      <c r="D133" s="20">
        <f>D138</f>
        <v>0</v>
      </c>
      <c r="E133" s="20">
        <v>0</v>
      </c>
      <c r="F133" s="53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10"/>
      <c r="N133" s="17"/>
      <c r="O133" s="18"/>
    </row>
    <row r="134" spans="1:15" s="2" customFormat="1" ht="18" customHeight="1" x14ac:dyDescent="0.25">
      <c r="A134" s="19"/>
      <c r="B134" s="10" t="s">
        <v>12</v>
      </c>
      <c r="C134" s="11"/>
      <c r="D134" s="20">
        <f>D139</f>
        <v>0</v>
      </c>
      <c r="E134" s="20">
        <f t="shared" ref="E134:L136" si="52">E139</f>
        <v>0</v>
      </c>
      <c r="F134" s="53">
        <f t="shared" si="52"/>
        <v>0</v>
      </c>
      <c r="G134" s="20">
        <f t="shared" si="52"/>
        <v>0</v>
      </c>
      <c r="H134" s="20">
        <f t="shared" si="52"/>
        <v>0</v>
      </c>
      <c r="I134" s="20">
        <f t="shared" si="52"/>
        <v>0</v>
      </c>
      <c r="J134" s="20">
        <f t="shared" si="52"/>
        <v>0</v>
      </c>
      <c r="K134" s="20">
        <f t="shared" si="52"/>
        <v>0</v>
      </c>
      <c r="L134" s="20">
        <f t="shared" si="52"/>
        <v>0</v>
      </c>
      <c r="M134" s="10"/>
      <c r="N134" s="17"/>
      <c r="O134" s="18"/>
    </row>
    <row r="135" spans="1:15" s="2" customFormat="1" ht="18.7" customHeight="1" x14ac:dyDescent="0.25">
      <c r="A135" s="19"/>
      <c r="B135" s="10" t="s">
        <v>13</v>
      </c>
      <c r="C135" s="11"/>
      <c r="D135" s="20">
        <f>D140</f>
        <v>54660.508000000002</v>
      </c>
      <c r="E135" s="20">
        <f t="shared" si="52"/>
        <v>38192.758000000002</v>
      </c>
      <c r="F135" s="53">
        <f t="shared" si="52"/>
        <v>16467.75</v>
      </c>
      <c r="G135" s="20">
        <f t="shared" si="52"/>
        <v>0</v>
      </c>
      <c r="H135" s="20">
        <f t="shared" si="52"/>
        <v>0</v>
      </c>
      <c r="I135" s="20">
        <f t="shared" si="52"/>
        <v>0</v>
      </c>
      <c r="J135" s="20">
        <f t="shared" si="52"/>
        <v>0</v>
      </c>
      <c r="K135" s="20">
        <f t="shared" si="52"/>
        <v>0</v>
      </c>
      <c r="L135" s="20">
        <f t="shared" si="52"/>
        <v>0</v>
      </c>
      <c r="M135" s="10"/>
      <c r="N135" s="17"/>
      <c r="O135" s="18"/>
    </row>
    <row r="136" spans="1:15" s="2" customFormat="1" ht="18.7" customHeight="1" x14ac:dyDescent="0.25">
      <c r="A136" s="19"/>
      <c r="B136" s="10" t="s">
        <v>14</v>
      </c>
      <c r="C136" s="11"/>
      <c r="D136" s="20">
        <f>D141</f>
        <v>0</v>
      </c>
      <c r="E136" s="20">
        <f t="shared" si="52"/>
        <v>0</v>
      </c>
      <c r="F136" s="53">
        <f t="shared" si="52"/>
        <v>0</v>
      </c>
      <c r="G136" s="20">
        <f t="shared" si="52"/>
        <v>0</v>
      </c>
      <c r="H136" s="20">
        <f t="shared" si="52"/>
        <v>0</v>
      </c>
      <c r="I136" s="20">
        <f t="shared" si="52"/>
        <v>0</v>
      </c>
      <c r="J136" s="20">
        <f t="shared" si="52"/>
        <v>0</v>
      </c>
      <c r="K136" s="20">
        <f t="shared" si="52"/>
        <v>0</v>
      </c>
      <c r="L136" s="20">
        <f t="shared" si="52"/>
        <v>0</v>
      </c>
      <c r="M136" s="10"/>
      <c r="N136" s="17"/>
      <c r="O136" s="18"/>
    </row>
    <row r="137" spans="1:15" s="2" customFormat="1" ht="82.55" customHeight="1" x14ac:dyDescent="0.2">
      <c r="A137" s="19" t="s">
        <v>61</v>
      </c>
      <c r="B137" s="10" t="s">
        <v>62</v>
      </c>
      <c r="C137" s="10" t="s">
        <v>45</v>
      </c>
      <c r="D137" s="26">
        <f>SUM(D138:D141)</f>
        <v>54660.508000000002</v>
      </c>
      <c r="E137" s="26">
        <f>SUM(E138:E141)</f>
        <v>38192.758000000002</v>
      </c>
      <c r="F137" s="82">
        <f>SUM(F138:F141)</f>
        <v>16467.75</v>
      </c>
      <c r="G137" s="26">
        <v>0</v>
      </c>
      <c r="H137" s="26">
        <f>SUM(H138:H141)</f>
        <v>0</v>
      </c>
      <c r="I137" s="26">
        <f>SUM(I138:I141)</f>
        <v>0</v>
      </c>
      <c r="J137" s="26">
        <f>SUM(J138:J141)</f>
        <v>0</v>
      </c>
      <c r="K137" s="26">
        <f>SUM(K138:K141)</f>
        <v>0</v>
      </c>
      <c r="L137" s="26">
        <f>SUM(L138:L141)</f>
        <v>0</v>
      </c>
      <c r="M137" s="9"/>
      <c r="N137" s="17"/>
      <c r="O137" s="18"/>
    </row>
    <row r="138" spans="1:15" s="2" customFormat="1" ht="20.25" customHeight="1" x14ac:dyDescent="0.25">
      <c r="A138" s="19"/>
      <c r="B138" s="10" t="s">
        <v>11</v>
      </c>
      <c r="C138" s="11"/>
      <c r="D138" s="20">
        <f>SUM(E138:L138)</f>
        <v>0</v>
      </c>
      <c r="E138" s="20">
        <v>0</v>
      </c>
      <c r="F138" s="53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10"/>
      <c r="N138" s="17"/>
      <c r="O138" s="18"/>
    </row>
    <row r="139" spans="1:15" s="2" customFormat="1" ht="20.25" customHeight="1" x14ac:dyDescent="0.25">
      <c r="A139" s="19"/>
      <c r="B139" s="10" t="s">
        <v>12</v>
      </c>
      <c r="C139" s="11"/>
      <c r="D139" s="20">
        <f>SUM(E139:L139)</f>
        <v>0</v>
      </c>
      <c r="E139" s="20">
        <v>0</v>
      </c>
      <c r="F139" s="53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10"/>
      <c r="N139" s="17"/>
      <c r="O139" s="18"/>
    </row>
    <row r="140" spans="1:15" s="2" customFormat="1" ht="20.25" customHeight="1" x14ac:dyDescent="0.25">
      <c r="A140" s="19"/>
      <c r="B140" s="10" t="s">
        <v>13</v>
      </c>
      <c r="C140" s="11"/>
      <c r="D140" s="20">
        <f>SUM(E140:L140)</f>
        <v>54660.508000000002</v>
      </c>
      <c r="E140" s="53">
        <f>39680.1-1487.342</f>
        <v>38192.758000000002</v>
      </c>
      <c r="F140" s="100">
        <v>16467.75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10"/>
      <c r="N140" s="17"/>
      <c r="O140" s="18"/>
    </row>
    <row r="141" spans="1:15" s="2" customFormat="1" ht="20.25" customHeight="1" x14ac:dyDescent="0.25">
      <c r="A141" s="19"/>
      <c r="B141" s="10" t="s">
        <v>14</v>
      </c>
      <c r="C141" s="11"/>
      <c r="D141" s="20">
        <f>SUM(E141:L141)</f>
        <v>0</v>
      </c>
      <c r="E141" s="20">
        <v>0</v>
      </c>
      <c r="F141" s="53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10"/>
      <c r="N141" s="17"/>
      <c r="O141" s="18"/>
    </row>
    <row r="142" spans="1:15" s="2" customFormat="1" ht="68.95" customHeight="1" x14ac:dyDescent="0.25">
      <c r="A142" s="19" t="s">
        <v>63</v>
      </c>
      <c r="B142" s="9" t="s">
        <v>26</v>
      </c>
      <c r="C142" s="11"/>
      <c r="D142" s="20">
        <f t="shared" ref="D142:L142" si="53">SUM(D143+D144+D145+D146)</f>
        <v>0</v>
      </c>
      <c r="E142" s="20">
        <f t="shared" si="53"/>
        <v>0</v>
      </c>
      <c r="F142" s="53">
        <f t="shared" si="53"/>
        <v>0</v>
      </c>
      <c r="G142" s="20">
        <f t="shared" si="53"/>
        <v>0</v>
      </c>
      <c r="H142" s="20">
        <f t="shared" si="53"/>
        <v>0</v>
      </c>
      <c r="I142" s="20">
        <f t="shared" si="53"/>
        <v>0</v>
      </c>
      <c r="J142" s="20">
        <f t="shared" si="53"/>
        <v>0</v>
      </c>
      <c r="K142" s="20">
        <f t="shared" si="53"/>
        <v>0</v>
      </c>
      <c r="L142" s="20">
        <f t="shared" si="53"/>
        <v>0</v>
      </c>
      <c r="M142" s="10"/>
      <c r="N142" s="17"/>
      <c r="O142" s="18"/>
    </row>
    <row r="143" spans="1:15" s="2" customFormat="1" ht="22.6" customHeight="1" x14ac:dyDescent="0.25">
      <c r="A143" s="19"/>
      <c r="B143" s="10" t="s">
        <v>11</v>
      </c>
      <c r="C143" s="11"/>
      <c r="D143" s="20">
        <v>0</v>
      </c>
      <c r="E143" s="20">
        <v>0</v>
      </c>
      <c r="F143" s="53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10"/>
      <c r="N143" s="17"/>
      <c r="O143" s="18"/>
    </row>
    <row r="144" spans="1:15" s="2" customFormat="1" ht="18.7" customHeight="1" x14ac:dyDescent="0.25">
      <c r="A144" s="19"/>
      <c r="B144" s="10" t="s">
        <v>12</v>
      </c>
      <c r="C144" s="11"/>
      <c r="D144" s="20">
        <v>0</v>
      </c>
      <c r="E144" s="20">
        <v>0</v>
      </c>
      <c r="F144" s="53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10"/>
      <c r="N144" s="17"/>
      <c r="O144" s="18"/>
    </row>
    <row r="145" spans="1:15" s="2" customFormat="1" ht="18.7" customHeight="1" x14ac:dyDescent="0.25">
      <c r="A145" s="19"/>
      <c r="B145" s="10" t="s">
        <v>13</v>
      </c>
      <c r="C145" s="11"/>
      <c r="D145" s="20">
        <v>0</v>
      </c>
      <c r="E145" s="20">
        <v>0</v>
      </c>
      <c r="F145" s="53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10"/>
      <c r="N145" s="17"/>
      <c r="O145" s="18"/>
    </row>
    <row r="146" spans="1:15" s="2" customFormat="1" ht="18.7" customHeight="1" x14ac:dyDescent="0.25">
      <c r="A146" s="19"/>
      <c r="B146" s="10" t="s">
        <v>14</v>
      </c>
      <c r="C146" s="11"/>
      <c r="D146" s="20">
        <v>0</v>
      </c>
      <c r="E146" s="20">
        <v>0</v>
      </c>
      <c r="F146" s="53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10"/>
      <c r="N146" s="17"/>
      <c r="O146" s="18"/>
    </row>
    <row r="147" spans="1:15" s="2" customFormat="1" ht="40.6" customHeight="1" x14ac:dyDescent="0.25">
      <c r="A147" s="19" t="s">
        <v>64</v>
      </c>
      <c r="B147" s="9" t="s">
        <v>65</v>
      </c>
      <c r="C147" s="11"/>
      <c r="D147" s="20">
        <f t="shared" ref="D147:L147" si="54">SUM(D148+D149+D150+D151)</f>
        <v>162598.94100000005</v>
      </c>
      <c r="E147" s="20">
        <f t="shared" si="54"/>
        <v>19405.728999999999</v>
      </c>
      <c r="F147" s="53">
        <f>SUM(F148+F149+F150+F151)</f>
        <v>54196.788</v>
      </c>
      <c r="G147" s="20">
        <f>SUM(G148+G149+G150+G151)</f>
        <v>53056.124000000003</v>
      </c>
      <c r="H147" s="20">
        <f t="shared" si="54"/>
        <v>62856.100000000006</v>
      </c>
      <c r="I147" s="20">
        <f t="shared" si="54"/>
        <v>62856.100000000006</v>
      </c>
      <c r="J147" s="20">
        <f t="shared" si="54"/>
        <v>11455.7</v>
      </c>
      <c r="K147" s="20">
        <f t="shared" si="54"/>
        <v>11455.7</v>
      </c>
      <c r="L147" s="20">
        <f t="shared" si="54"/>
        <v>11455.7</v>
      </c>
      <c r="M147" s="10"/>
      <c r="N147" s="17"/>
      <c r="O147" s="18"/>
    </row>
    <row r="148" spans="1:15" s="2" customFormat="1" ht="27" customHeight="1" x14ac:dyDescent="0.25">
      <c r="A148" s="19"/>
      <c r="B148" s="10" t="s">
        <v>11</v>
      </c>
      <c r="C148" s="11"/>
      <c r="D148" s="20">
        <f t="shared" ref="D148:E148" si="55">SUM(D155)</f>
        <v>0</v>
      </c>
      <c r="E148" s="20">
        <f t="shared" si="55"/>
        <v>0</v>
      </c>
      <c r="F148" s="53">
        <f t="shared" ref="F148:L148" si="56">SUM(F155+F165)</f>
        <v>0</v>
      </c>
      <c r="G148" s="20">
        <f t="shared" si="56"/>
        <v>0</v>
      </c>
      <c r="H148" s="20">
        <f t="shared" si="56"/>
        <v>0</v>
      </c>
      <c r="I148" s="20">
        <f t="shared" si="56"/>
        <v>0</v>
      </c>
      <c r="J148" s="20">
        <f t="shared" si="56"/>
        <v>0</v>
      </c>
      <c r="K148" s="20">
        <f t="shared" si="56"/>
        <v>0</v>
      </c>
      <c r="L148" s="20">
        <f t="shared" si="56"/>
        <v>0</v>
      </c>
      <c r="M148" s="10"/>
      <c r="N148" s="17"/>
      <c r="O148" s="18"/>
    </row>
    <row r="149" spans="1:15" s="2" customFormat="1" ht="18.7" customHeight="1" x14ac:dyDescent="0.25">
      <c r="A149" s="19"/>
      <c r="B149" s="10" t="s">
        <v>12</v>
      </c>
      <c r="C149" s="11"/>
      <c r="D149" s="20">
        <f>SUM(D156)</f>
        <v>960.59999999999991</v>
      </c>
      <c r="E149" s="20">
        <f t="shared" ref="E149" si="57">SUM(E156)</f>
        <v>191.1</v>
      </c>
      <c r="F149" s="53">
        <f>SUM(F156+F166+F161)</f>
        <v>210.6</v>
      </c>
      <c r="G149" s="53">
        <f t="shared" ref="G149:L149" si="58">SUM(G156+G166+G161)</f>
        <v>186.3</v>
      </c>
      <c r="H149" s="53">
        <f t="shared" si="58"/>
        <v>186.3</v>
      </c>
      <c r="I149" s="53">
        <f t="shared" si="58"/>
        <v>186.29999999999998</v>
      </c>
      <c r="J149" s="53">
        <f t="shared" si="58"/>
        <v>0</v>
      </c>
      <c r="K149" s="53">
        <f t="shared" si="58"/>
        <v>0</v>
      </c>
      <c r="L149" s="53">
        <f t="shared" si="58"/>
        <v>0</v>
      </c>
      <c r="M149" s="10"/>
      <c r="N149" s="17"/>
      <c r="O149" s="18"/>
    </row>
    <row r="150" spans="1:15" s="2" customFormat="1" ht="18.7" customHeight="1" x14ac:dyDescent="0.25">
      <c r="A150" s="19"/>
      <c r="B150" s="10" t="s">
        <v>13</v>
      </c>
      <c r="C150" s="11"/>
      <c r="D150" s="20">
        <f t="shared" ref="D150:E150" si="59">SUM(D157)</f>
        <v>161638.34100000004</v>
      </c>
      <c r="E150" s="20">
        <f t="shared" si="59"/>
        <v>19214.629000000001</v>
      </c>
      <c r="F150" s="53">
        <f>SUM(F157+F167+F162)</f>
        <v>53986.188000000002</v>
      </c>
      <c r="G150" s="53">
        <f t="shared" ref="G150:L150" si="60">SUM(G157+G167+G162)</f>
        <v>52869.824000000001</v>
      </c>
      <c r="H150" s="53">
        <f t="shared" si="60"/>
        <v>62669.8</v>
      </c>
      <c r="I150" s="53">
        <f t="shared" si="60"/>
        <v>62669.8</v>
      </c>
      <c r="J150" s="53">
        <f t="shared" si="60"/>
        <v>11455.7</v>
      </c>
      <c r="K150" s="53">
        <f t="shared" si="60"/>
        <v>11455.7</v>
      </c>
      <c r="L150" s="53">
        <f t="shared" si="60"/>
        <v>11455.7</v>
      </c>
      <c r="M150" s="10"/>
      <c r="N150" s="17"/>
      <c r="O150" s="18"/>
    </row>
    <row r="151" spans="1:15" s="2" customFormat="1" ht="18.7" customHeight="1" x14ac:dyDescent="0.25">
      <c r="A151" s="19"/>
      <c r="B151" s="10" t="s">
        <v>14</v>
      </c>
      <c r="C151" s="11"/>
      <c r="D151" s="20">
        <f t="shared" ref="D151:L151" si="61">SUM(D210)</f>
        <v>0</v>
      </c>
      <c r="E151" s="20">
        <f t="shared" si="61"/>
        <v>0</v>
      </c>
      <c r="F151" s="53">
        <f t="shared" si="61"/>
        <v>0</v>
      </c>
      <c r="G151" s="20">
        <f t="shared" si="61"/>
        <v>0</v>
      </c>
      <c r="H151" s="20">
        <f t="shared" si="61"/>
        <v>0</v>
      </c>
      <c r="I151" s="20">
        <f t="shared" si="61"/>
        <v>0</v>
      </c>
      <c r="J151" s="20">
        <f t="shared" si="61"/>
        <v>0</v>
      </c>
      <c r="K151" s="20">
        <f t="shared" si="61"/>
        <v>0</v>
      </c>
      <c r="L151" s="20">
        <f t="shared" si="61"/>
        <v>0</v>
      </c>
      <c r="M151" s="10"/>
      <c r="N151" s="17"/>
      <c r="O151" s="18"/>
    </row>
    <row r="152" spans="1:15" s="2" customFormat="1" ht="18.7" customHeight="1" x14ac:dyDescent="0.2">
      <c r="A152" s="24"/>
      <c r="B152" s="43"/>
      <c r="C152" s="105" t="s">
        <v>66</v>
      </c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7"/>
      <c r="O152" s="18"/>
    </row>
    <row r="153" spans="1:15" s="2" customFormat="1" ht="27" customHeight="1" x14ac:dyDescent="0.2">
      <c r="A153" s="24"/>
      <c r="B153" s="24"/>
      <c r="C153" s="106" t="s">
        <v>67</v>
      </c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7"/>
      <c r="O153" s="18"/>
    </row>
    <row r="154" spans="1:15" s="2" customFormat="1" ht="81.7" customHeight="1" x14ac:dyDescent="0.2">
      <c r="A154" s="19" t="s">
        <v>68</v>
      </c>
      <c r="B154" s="9" t="s">
        <v>69</v>
      </c>
      <c r="C154" s="10" t="s">
        <v>70</v>
      </c>
      <c r="D154" s="26">
        <f t="shared" ref="D154:L154" si="62">SUM(D155:D158)</f>
        <v>162598.94100000005</v>
      </c>
      <c r="E154" s="26">
        <f t="shared" si="62"/>
        <v>19405.728999999999</v>
      </c>
      <c r="F154" s="82">
        <f t="shared" si="62"/>
        <v>52865.788</v>
      </c>
      <c r="G154" s="26">
        <f t="shared" si="62"/>
        <v>12120.124</v>
      </c>
      <c r="H154" s="26">
        <f t="shared" si="62"/>
        <v>21920.1</v>
      </c>
      <c r="I154" s="26">
        <f t="shared" si="62"/>
        <v>21920.1</v>
      </c>
      <c r="J154" s="26">
        <f t="shared" si="62"/>
        <v>11455.7</v>
      </c>
      <c r="K154" s="26">
        <f t="shared" si="62"/>
        <v>11455.7</v>
      </c>
      <c r="L154" s="26">
        <f t="shared" si="62"/>
        <v>11455.7</v>
      </c>
      <c r="M154" s="9" t="s">
        <v>111</v>
      </c>
      <c r="N154" s="17"/>
      <c r="O154" s="18"/>
    </row>
    <row r="155" spans="1:15" s="2" customFormat="1" ht="18" customHeight="1" x14ac:dyDescent="0.25">
      <c r="A155" s="19"/>
      <c r="B155" s="10" t="s">
        <v>11</v>
      </c>
      <c r="C155" s="11"/>
      <c r="D155" s="20">
        <f>SUM(E155:L155)</f>
        <v>0</v>
      </c>
      <c r="E155" s="20">
        <v>0</v>
      </c>
      <c r="F155" s="53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10"/>
      <c r="N155" s="17"/>
      <c r="O155" s="18"/>
    </row>
    <row r="156" spans="1:15" s="2" customFormat="1" ht="18.7" customHeight="1" x14ac:dyDescent="0.25">
      <c r="A156" s="19"/>
      <c r="B156" s="10" t="s">
        <v>12</v>
      </c>
      <c r="C156" s="11"/>
      <c r="D156" s="20">
        <f>SUM(E156:L156)</f>
        <v>960.59999999999991</v>
      </c>
      <c r="E156" s="20">
        <v>191.1</v>
      </c>
      <c r="F156" s="53">
        <f>206.5+4.1</f>
        <v>210.6</v>
      </c>
      <c r="G156" s="98">
        <v>186.3</v>
      </c>
      <c r="H156" s="98">
        <v>186.3</v>
      </c>
      <c r="I156" s="98">
        <f>182.2+4.1</f>
        <v>186.29999999999998</v>
      </c>
      <c r="J156" s="20">
        <v>0</v>
      </c>
      <c r="K156" s="20">
        <v>0</v>
      </c>
      <c r="L156" s="20">
        <v>0</v>
      </c>
      <c r="M156" s="10"/>
      <c r="N156" s="17"/>
      <c r="O156" s="18"/>
    </row>
    <row r="157" spans="1:15" s="2" customFormat="1" ht="18.7" customHeight="1" x14ac:dyDescent="0.25">
      <c r="A157" s="19"/>
      <c r="B157" s="10" t="s">
        <v>13</v>
      </c>
      <c r="C157" s="11"/>
      <c r="D157" s="20">
        <f>SUM(E157:L157)</f>
        <v>161638.34100000004</v>
      </c>
      <c r="E157" s="53">
        <f>10014.696+35+1406+7868.933+17.628-127.628</f>
        <v>19214.629000000001</v>
      </c>
      <c r="F157" s="100">
        <v>52655.188000000002</v>
      </c>
      <c r="G157" s="20">
        <v>11933.824000000001</v>
      </c>
      <c r="H157" s="20">
        <v>21733.8</v>
      </c>
      <c r="I157" s="20">
        <v>21733.8</v>
      </c>
      <c r="J157" s="20">
        <v>11455.7</v>
      </c>
      <c r="K157" s="20">
        <v>11455.7</v>
      </c>
      <c r="L157" s="20">
        <v>11455.7</v>
      </c>
      <c r="M157" s="44"/>
      <c r="N157" s="17"/>
      <c r="O157" s="18"/>
    </row>
    <row r="158" spans="1:15" s="2" customFormat="1" ht="18.7" customHeight="1" x14ac:dyDescent="0.25">
      <c r="A158" s="19"/>
      <c r="B158" s="73" t="s">
        <v>14</v>
      </c>
      <c r="C158" s="11"/>
      <c r="D158" s="20">
        <f>SUM(E158:L158)</f>
        <v>0</v>
      </c>
      <c r="E158" s="20">
        <v>0</v>
      </c>
      <c r="F158" s="53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44"/>
      <c r="N158" s="17"/>
      <c r="O158" s="18"/>
    </row>
    <row r="159" spans="1:15" s="2" customFormat="1" ht="50.95" customHeight="1" x14ac:dyDescent="0.25">
      <c r="A159" s="19" t="s">
        <v>118</v>
      </c>
      <c r="B159" s="99" t="s">
        <v>119</v>
      </c>
      <c r="C159" s="77" t="s">
        <v>45</v>
      </c>
      <c r="D159" s="20"/>
      <c r="E159" s="20"/>
      <c r="F159" s="53"/>
      <c r="G159" s="20"/>
      <c r="H159" s="20"/>
      <c r="I159" s="20"/>
      <c r="J159" s="20"/>
      <c r="K159" s="20"/>
      <c r="L159" s="20"/>
      <c r="M159" s="96" t="s">
        <v>111</v>
      </c>
      <c r="N159" s="17"/>
      <c r="O159" s="18"/>
    </row>
    <row r="160" spans="1:15" s="2" customFormat="1" ht="18.7" customHeight="1" x14ac:dyDescent="0.25">
      <c r="A160" s="19"/>
      <c r="B160" s="97" t="s">
        <v>11</v>
      </c>
      <c r="C160" s="11"/>
      <c r="D160" s="20">
        <f>SUM(E160:L160)</f>
        <v>0</v>
      </c>
      <c r="E160" s="20">
        <v>0</v>
      </c>
      <c r="F160" s="53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97"/>
      <c r="N160" s="17"/>
      <c r="O160" s="18"/>
    </row>
    <row r="161" spans="1:15" s="2" customFormat="1" ht="18.7" customHeight="1" x14ac:dyDescent="0.25">
      <c r="A161" s="19"/>
      <c r="B161" s="97" t="s">
        <v>12</v>
      </c>
      <c r="C161" s="11"/>
      <c r="D161" s="20">
        <f>SUM(E161:L161)</f>
        <v>0</v>
      </c>
      <c r="E161" s="20">
        <v>0</v>
      </c>
      <c r="F161" s="53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97"/>
      <c r="N161" s="17"/>
      <c r="O161" s="18"/>
    </row>
    <row r="162" spans="1:15" s="2" customFormat="1" ht="18.7" customHeight="1" x14ac:dyDescent="0.25">
      <c r="A162" s="19"/>
      <c r="B162" s="97" t="s">
        <v>13</v>
      </c>
      <c r="C162" s="11"/>
      <c r="D162" s="20">
        <f>SUM(E162:L162)</f>
        <v>122808</v>
      </c>
      <c r="E162" s="53">
        <v>0</v>
      </c>
      <c r="F162" s="98">
        <v>0</v>
      </c>
      <c r="G162" s="98">
        <v>40936</v>
      </c>
      <c r="H162" s="98">
        <v>40936</v>
      </c>
      <c r="I162" s="98">
        <v>40936</v>
      </c>
      <c r="J162" s="20">
        <v>0</v>
      </c>
      <c r="K162" s="20">
        <v>0</v>
      </c>
      <c r="L162" s="20">
        <v>0</v>
      </c>
      <c r="M162" s="44"/>
      <c r="N162" s="17"/>
      <c r="O162" s="18"/>
    </row>
    <row r="163" spans="1:15" s="2" customFormat="1" ht="18.7" customHeight="1" x14ac:dyDescent="0.25">
      <c r="A163" s="19"/>
      <c r="B163" s="97" t="s">
        <v>14</v>
      </c>
      <c r="C163" s="11"/>
      <c r="D163" s="20">
        <f>SUM(E163:L163)</f>
        <v>0</v>
      </c>
      <c r="E163" s="20">
        <v>0</v>
      </c>
      <c r="F163" s="53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44"/>
      <c r="N163" s="17"/>
      <c r="O163" s="18"/>
    </row>
    <row r="164" spans="1:15" s="2" customFormat="1" ht="45.7" customHeight="1" x14ac:dyDescent="0.25">
      <c r="A164" s="19">
        <v>37684</v>
      </c>
      <c r="B164" s="73" t="s">
        <v>98</v>
      </c>
      <c r="C164" s="74" t="s">
        <v>45</v>
      </c>
      <c r="D164" s="26">
        <f t="shared" ref="D164:L164" si="63">SUM(D165:D168)</f>
        <v>1331</v>
      </c>
      <c r="E164" s="26">
        <f t="shared" si="63"/>
        <v>0</v>
      </c>
      <c r="F164" s="82">
        <f t="shared" si="63"/>
        <v>1331</v>
      </c>
      <c r="G164" s="26">
        <f t="shared" si="63"/>
        <v>0</v>
      </c>
      <c r="H164" s="26">
        <f t="shared" si="63"/>
        <v>0</v>
      </c>
      <c r="I164" s="26">
        <f t="shared" si="63"/>
        <v>0</v>
      </c>
      <c r="J164" s="26">
        <f t="shared" si="63"/>
        <v>0</v>
      </c>
      <c r="K164" s="26">
        <f t="shared" si="63"/>
        <v>0</v>
      </c>
      <c r="L164" s="26">
        <f t="shared" si="63"/>
        <v>0</v>
      </c>
      <c r="M164" s="44" t="s">
        <v>111</v>
      </c>
      <c r="N164" s="17"/>
      <c r="O164" s="18"/>
    </row>
    <row r="165" spans="1:15" s="2" customFormat="1" ht="18.7" customHeight="1" x14ac:dyDescent="0.25">
      <c r="A165" s="19"/>
      <c r="B165" s="73" t="s">
        <v>11</v>
      </c>
      <c r="C165" s="11"/>
      <c r="D165" s="20">
        <f>SUM(E165:L165)</f>
        <v>0</v>
      </c>
      <c r="E165" s="20">
        <v>0</v>
      </c>
      <c r="F165" s="53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44"/>
      <c r="N165" s="17"/>
      <c r="O165" s="18"/>
    </row>
    <row r="166" spans="1:15" s="2" customFormat="1" ht="18.7" customHeight="1" x14ac:dyDescent="0.25">
      <c r="A166" s="19"/>
      <c r="B166" s="73" t="s">
        <v>12</v>
      </c>
      <c r="C166" s="11"/>
      <c r="D166" s="20">
        <f>SUM(E166:L166)</f>
        <v>0</v>
      </c>
      <c r="E166" s="20">
        <v>0</v>
      </c>
      <c r="F166" s="53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44"/>
      <c r="N166" s="17"/>
      <c r="O166" s="18"/>
    </row>
    <row r="167" spans="1:15" s="2" customFormat="1" ht="18.7" customHeight="1" x14ac:dyDescent="0.25">
      <c r="A167" s="19"/>
      <c r="B167" s="73" t="s">
        <v>13</v>
      </c>
      <c r="C167" s="11"/>
      <c r="D167" s="20">
        <f>SUM(E167:L167)</f>
        <v>1331</v>
      </c>
      <c r="E167" s="20">
        <v>0</v>
      </c>
      <c r="F167" s="98">
        <v>1331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44"/>
      <c r="N167" s="17"/>
      <c r="O167" s="18"/>
    </row>
    <row r="168" spans="1:15" s="2" customFormat="1" ht="18.7" customHeight="1" x14ac:dyDescent="0.25">
      <c r="A168" s="19"/>
      <c r="B168" s="73" t="s">
        <v>14</v>
      </c>
      <c r="C168" s="11"/>
      <c r="D168" s="20">
        <f>SUM(E168:L168)</f>
        <v>0</v>
      </c>
      <c r="E168" s="20">
        <v>0</v>
      </c>
      <c r="F168" s="53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44"/>
      <c r="N168" s="17"/>
      <c r="O168" s="18"/>
    </row>
    <row r="169" spans="1:15" s="2" customFormat="1" ht="59.95" customHeight="1" x14ac:dyDescent="0.2">
      <c r="A169" s="12" t="s">
        <v>71</v>
      </c>
      <c r="B169" s="13" t="s">
        <v>102</v>
      </c>
      <c r="C169" s="42"/>
      <c r="D169" s="15">
        <f>SUM(E169:L169)</f>
        <v>256625.16100000002</v>
      </c>
      <c r="E169" s="15">
        <f t="shared" ref="E169:L173" si="64">SUM(E174+E179+E184)</f>
        <v>37588.326999999997</v>
      </c>
      <c r="F169" s="81">
        <f t="shared" si="64"/>
        <v>52771.649000000005</v>
      </c>
      <c r="G169" s="15">
        <f t="shared" si="64"/>
        <v>57923.524000000005</v>
      </c>
      <c r="H169" s="15">
        <f t="shared" si="64"/>
        <v>44537.667000000001</v>
      </c>
      <c r="I169" s="15">
        <f t="shared" si="64"/>
        <v>55119.173999999999</v>
      </c>
      <c r="J169" s="15">
        <f t="shared" si="64"/>
        <v>2894.94</v>
      </c>
      <c r="K169" s="15">
        <f t="shared" si="64"/>
        <v>2894.94</v>
      </c>
      <c r="L169" s="15">
        <f t="shared" si="64"/>
        <v>2894.94</v>
      </c>
      <c r="M169" s="16"/>
      <c r="N169" s="17"/>
      <c r="O169" s="18"/>
    </row>
    <row r="170" spans="1:15" s="2" customFormat="1" ht="18.7" customHeight="1" x14ac:dyDescent="0.25">
      <c r="A170" s="19"/>
      <c r="B170" s="10" t="s">
        <v>11</v>
      </c>
      <c r="C170" s="11"/>
      <c r="D170" s="20">
        <f>SUM(D175+D180+D185)</f>
        <v>0</v>
      </c>
      <c r="E170" s="20">
        <f t="shared" si="64"/>
        <v>0</v>
      </c>
      <c r="F170" s="53">
        <f t="shared" si="64"/>
        <v>0</v>
      </c>
      <c r="G170" s="20">
        <f t="shared" si="64"/>
        <v>0</v>
      </c>
      <c r="H170" s="20">
        <f t="shared" si="64"/>
        <v>0</v>
      </c>
      <c r="I170" s="20">
        <f t="shared" si="64"/>
        <v>0</v>
      </c>
      <c r="J170" s="20">
        <f t="shared" si="64"/>
        <v>0</v>
      </c>
      <c r="K170" s="20">
        <f t="shared" si="64"/>
        <v>0</v>
      </c>
      <c r="L170" s="20">
        <f t="shared" si="64"/>
        <v>0</v>
      </c>
      <c r="M170" s="10"/>
      <c r="N170" s="17"/>
      <c r="O170" s="18"/>
    </row>
    <row r="171" spans="1:15" s="2" customFormat="1" ht="18.7" customHeight="1" x14ac:dyDescent="0.25">
      <c r="A171" s="19"/>
      <c r="B171" s="10" t="s">
        <v>12</v>
      </c>
      <c r="C171" s="11"/>
      <c r="D171" s="20">
        <f>SUM(D176+D181+D186)</f>
        <v>0</v>
      </c>
      <c r="E171" s="20">
        <f t="shared" si="64"/>
        <v>0</v>
      </c>
      <c r="F171" s="53">
        <f t="shared" si="64"/>
        <v>0</v>
      </c>
      <c r="G171" s="20">
        <f t="shared" si="64"/>
        <v>0</v>
      </c>
      <c r="H171" s="20">
        <f t="shared" si="64"/>
        <v>0</v>
      </c>
      <c r="I171" s="20">
        <f t="shared" si="64"/>
        <v>0</v>
      </c>
      <c r="J171" s="20">
        <f t="shared" si="64"/>
        <v>0</v>
      </c>
      <c r="K171" s="20">
        <f t="shared" si="64"/>
        <v>0</v>
      </c>
      <c r="L171" s="20">
        <f t="shared" si="64"/>
        <v>0</v>
      </c>
      <c r="M171" s="10"/>
      <c r="N171" s="17"/>
      <c r="O171" s="18"/>
    </row>
    <row r="172" spans="1:15" s="2" customFormat="1" ht="18.7" customHeight="1" x14ac:dyDescent="0.25">
      <c r="A172" s="19"/>
      <c r="B172" s="10" t="s">
        <v>13</v>
      </c>
      <c r="C172" s="11"/>
      <c r="D172" s="20">
        <f>SUM(E172:L172)</f>
        <v>256625.16100000002</v>
      </c>
      <c r="E172" s="20">
        <f t="shared" si="64"/>
        <v>37588.326999999997</v>
      </c>
      <c r="F172" s="53">
        <f t="shared" si="64"/>
        <v>52771.649000000005</v>
      </c>
      <c r="G172" s="20">
        <f t="shared" si="64"/>
        <v>57923.524000000005</v>
      </c>
      <c r="H172" s="20">
        <f t="shared" si="64"/>
        <v>44537.667000000001</v>
      </c>
      <c r="I172" s="20">
        <f t="shared" si="64"/>
        <v>55119.173999999999</v>
      </c>
      <c r="J172" s="20">
        <f t="shared" si="64"/>
        <v>2894.94</v>
      </c>
      <c r="K172" s="20">
        <f t="shared" si="64"/>
        <v>2894.94</v>
      </c>
      <c r="L172" s="20">
        <f t="shared" si="64"/>
        <v>2894.94</v>
      </c>
      <c r="M172" s="10"/>
      <c r="N172" s="17"/>
      <c r="O172" s="18"/>
    </row>
    <row r="173" spans="1:15" s="2" customFormat="1" ht="18.7" customHeight="1" x14ac:dyDescent="0.25">
      <c r="A173" s="19"/>
      <c r="B173" s="10" t="s">
        <v>14</v>
      </c>
      <c r="C173" s="11"/>
      <c r="D173" s="20">
        <f>SUM(D178+D183+D188)</f>
        <v>0</v>
      </c>
      <c r="E173" s="20">
        <f t="shared" si="64"/>
        <v>0</v>
      </c>
      <c r="F173" s="53">
        <f>SUM(F178+F183+F188)</f>
        <v>0</v>
      </c>
      <c r="G173" s="20">
        <f t="shared" si="64"/>
        <v>0</v>
      </c>
      <c r="H173" s="20">
        <f t="shared" si="64"/>
        <v>0</v>
      </c>
      <c r="I173" s="20">
        <f t="shared" si="64"/>
        <v>0</v>
      </c>
      <c r="J173" s="20">
        <f t="shared" si="64"/>
        <v>0</v>
      </c>
      <c r="K173" s="20">
        <f t="shared" si="64"/>
        <v>0</v>
      </c>
      <c r="L173" s="20">
        <f t="shared" si="64"/>
        <v>0</v>
      </c>
      <c r="M173" s="10"/>
      <c r="N173" s="17"/>
      <c r="O173" s="18"/>
    </row>
    <row r="174" spans="1:15" s="2" customFormat="1" ht="84.75" customHeight="1" x14ac:dyDescent="0.25">
      <c r="A174" s="19" t="s">
        <v>72</v>
      </c>
      <c r="B174" s="9" t="s">
        <v>24</v>
      </c>
      <c r="C174" s="11"/>
      <c r="D174" s="20">
        <f t="shared" ref="D174:L174" si="65">SUM(D175+D176+D177+D178)</f>
        <v>0</v>
      </c>
      <c r="E174" s="20">
        <f t="shared" si="65"/>
        <v>0</v>
      </c>
      <c r="F174" s="53">
        <f t="shared" si="65"/>
        <v>0</v>
      </c>
      <c r="G174" s="20">
        <f t="shared" si="65"/>
        <v>0</v>
      </c>
      <c r="H174" s="20">
        <f t="shared" si="65"/>
        <v>0</v>
      </c>
      <c r="I174" s="20">
        <f t="shared" si="65"/>
        <v>0</v>
      </c>
      <c r="J174" s="20">
        <f t="shared" si="65"/>
        <v>0</v>
      </c>
      <c r="K174" s="20">
        <f t="shared" si="65"/>
        <v>0</v>
      </c>
      <c r="L174" s="20">
        <f t="shared" si="65"/>
        <v>0</v>
      </c>
      <c r="M174" s="10"/>
      <c r="N174" s="17"/>
      <c r="O174" s="18"/>
    </row>
    <row r="175" spans="1:15" s="2" customFormat="1" ht="18.7" customHeight="1" x14ac:dyDescent="0.25">
      <c r="A175" s="19"/>
      <c r="B175" s="10" t="s">
        <v>11</v>
      </c>
      <c r="C175" s="11"/>
      <c r="D175" s="20">
        <v>0</v>
      </c>
      <c r="E175" s="20">
        <v>0</v>
      </c>
      <c r="F175" s="53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10"/>
      <c r="N175" s="17"/>
      <c r="O175" s="18"/>
    </row>
    <row r="176" spans="1:15" s="2" customFormat="1" ht="18" customHeight="1" x14ac:dyDescent="0.25">
      <c r="A176" s="19"/>
      <c r="B176" s="10" t="s">
        <v>12</v>
      </c>
      <c r="C176" s="11"/>
      <c r="D176" s="20">
        <v>0</v>
      </c>
      <c r="E176" s="20">
        <v>0</v>
      </c>
      <c r="F176" s="53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10"/>
      <c r="N176" s="17"/>
      <c r="O176" s="18"/>
    </row>
    <row r="177" spans="1:15" s="2" customFormat="1" ht="18.7" customHeight="1" x14ac:dyDescent="0.25">
      <c r="A177" s="19"/>
      <c r="B177" s="10" t="s">
        <v>13</v>
      </c>
      <c r="C177" s="11"/>
      <c r="D177" s="20">
        <v>0</v>
      </c>
      <c r="E177" s="20">
        <v>0</v>
      </c>
      <c r="F177" s="53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10"/>
      <c r="N177" s="17"/>
      <c r="O177" s="18"/>
    </row>
    <row r="178" spans="1:15" s="2" customFormat="1" ht="22.6" customHeight="1" x14ac:dyDescent="0.25">
      <c r="A178" s="19"/>
      <c r="B178" s="10" t="s">
        <v>14</v>
      </c>
      <c r="C178" s="11"/>
      <c r="D178" s="20">
        <v>0</v>
      </c>
      <c r="E178" s="20">
        <v>0</v>
      </c>
      <c r="F178" s="53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10"/>
      <c r="N178" s="17"/>
      <c r="O178" s="18"/>
    </row>
    <row r="179" spans="1:15" s="2" customFormat="1" ht="48.75" customHeight="1" x14ac:dyDescent="0.25">
      <c r="A179" s="19" t="s">
        <v>73</v>
      </c>
      <c r="B179" s="9" t="s">
        <v>26</v>
      </c>
      <c r="C179" s="11"/>
      <c r="D179" s="20">
        <f t="shared" ref="D179:L179" si="66">SUM(D180+D181+D182+D183)</f>
        <v>0</v>
      </c>
      <c r="E179" s="20">
        <f t="shared" si="66"/>
        <v>0</v>
      </c>
      <c r="F179" s="53">
        <f t="shared" si="66"/>
        <v>0</v>
      </c>
      <c r="G179" s="20">
        <f t="shared" si="66"/>
        <v>0</v>
      </c>
      <c r="H179" s="20">
        <f t="shared" si="66"/>
        <v>0</v>
      </c>
      <c r="I179" s="20">
        <f t="shared" si="66"/>
        <v>0</v>
      </c>
      <c r="J179" s="20">
        <f t="shared" si="66"/>
        <v>0</v>
      </c>
      <c r="K179" s="20">
        <f t="shared" si="66"/>
        <v>0</v>
      </c>
      <c r="L179" s="20">
        <f t="shared" si="66"/>
        <v>0</v>
      </c>
      <c r="M179" s="10"/>
      <c r="N179" s="17"/>
      <c r="O179" s="18"/>
    </row>
    <row r="180" spans="1:15" s="2" customFormat="1" ht="18.7" customHeight="1" x14ac:dyDescent="0.25">
      <c r="A180" s="19"/>
      <c r="B180" s="10" t="s">
        <v>11</v>
      </c>
      <c r="C180" s="11"/>
      <c r="D180" s="20">
        <v>0</v>
      </c>
      <c r="E180" s="20">
        <v>0</v>
      </c>
      <c r="F180" s="53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10"/>
      <c r="N180" s="17"/>
      <c r="O180" s="18"/>
    </row>
    <row r="181" spans="1:15" s="2" customFormat="1" ht="20.25" customHeight="1" x14ac:dyDescent="0.25">
      <c r="A181" s="19"/>
      <c r="B181" s="10" t="s">
        <v>12</v>
      </c>
      <c r="C181" s="11"/>
      <c r="D181" s="20">
        <v>0</v>
      </c>
      <c r="E181" s="20">
        <v>0</v>
      </c>
      <c r="F181" s="53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10"/>
      <c r="N181" s="17"/>
      <c r="O181" s="18"/>
    </row>
    <row r="182" spans="1:15" s="2" customFormat="1" ht="18.7" customHeight="1" x14ac:dyDescent="0.25">
      <c r="A182" s="19"/>
      <c r="B182" s="10" t="s">
        <v>13</v>
      </c>
      <c r="C182" s="11"/>
      <c r="D182" s="20">
        <v>0</v>
      </c>
      <c r="E182" s="20">
        <v>0</v>
      </c>
      <c r="F182" s="53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10"/>
      <c r="N182" s="17"/>
      <c r="O182" s="18"/>
    </row>
    <row r="183" spans="1:15" s="2" customFormat="1" ht="24.8" customHeight="1" x14ac:dyDescent="0.25">
      <c r="A183" s="19"/>
      <c r="B183" s="10" t="s">
        <v>14</v>
      </c>
      <c r="C183" s="11"/>
      <c r="D183" s="20">
        <v>0</v>
      </c>
      <c r="E183" s="20">
        <v>0</v>
      </c>
      <c r="F183" s="53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10"/>
      <c r="N183" s="17"/>
      <c r="O183" s="18"/>
    </row>
    <row r="184" spans="1:15" s="2" customFormat="1" ht="65.25" customHeight="1" x14ac:dyDescent="0.25">
      <c r="A184" s="19" t="s">
        <v>74</v>
      </c>
      <c r="B184" s="9" t="s">
        <v>75</v>
      </c>
      <c r="C184" s="11"/>
      <c r="D184" s="20">
        <f>SUM(D185:D188)</f>
        <v>237622.53900000002</v>
      </c>
      <c r="E184" s="20">
        <f t="shared" ref="E184:L184" si="67">SUM(E185+E186+E187+E188)</f>
        <v>37588.326999999997</v>
      </c>
      <c r="F184" s="53">
        <f t="shared" si="67"/>
        <v>52771.649000000005</v>
      </c>
      <c r="G184" s="20">
        <f t="shared" si="67"/>
        <v>57923.524000000005</v>
      </c>
      <c r="H184" s="20">
        <f t="shared" si="67"/>
        <v>44537.667000000001</v>
      </c>
      <c r="I184" s="20">
        <f t="shared" si="67"/>
        <v>55119.173999999999</v>
      </c>
      <c r="J184" s="20">
        <f t="shared" si="67"/>
        <v>2894.94</v>
      </c>
      <c r="K184" s="20">
        <f t="shared" si="67"/>
        <v>2894.94</v>
      </c>
      <c r="L184" s="20">
        <f t="shared" si="67"/>
        <v>2894.94</v>
      </c>
      <c r="M184" s="10"/>
      <c r="N184" s="17"/>
      <c r="O184" s="18"/>
    </row>
    <row r="185" spans="1:15" s="2" customFormat="1" ht="17.350000000000001" customHeight="1" x14ac:dyDescent="0.25">
      <c r="A185" s="19"/>
      <c r="B185" s="10" t="s">
        <v>11</v>
      </c>
      <c r="C185" s="11"/>
      <c r="D185" s="20">
        <f>SUM(D192+D197+D202)</f>
        <v>0</v>
      </c>
      <c r="E185" s="20">
        <f t="shared" ref="E185:L185" si="68">SUM(E192++E197+E202)</f>
        <v>0</v>
      </c>
      <c r="F185" s="53">
        <f t="shared" si="68"/>
        <v>0</v>
      </c>
      <c r="G185" s="20">
        <f t="shared" si="68"/>
        <v>0</v>
      </c>
      <c r="H185" s="20">
        <f t="shared" si="68"/>
        <v>0</v>
      </c>
      <c r="I185" s="20">
        <f t="shared" si="68"/>
        <v>0</v>
      </c>
      <c r="J185" s="20">
        <f t="shared" si="68"/>
        <v>0</v>
      </c>
      <c r="K185" s="20">
        <f t="shared" si="68"/>
        <v>0</v>
      </c>
      <c r="L185" s="20">
        <f t="shared" si="68"/>
        <v>0</v>
      </c>
      <c r="M185" s="10"/>
      <c r="N185" s="17"/>
      <c r="O185" s="18"/>
    </row>
    <row r="186" spans="1:15" s="2" customFormat="1" ht="18.7" customHeight="1" x14ac:dyDescent="0.25">
      <c r="A186" s="19"/>
      <c r="B186" s="10" t="s">
        <v>12</v>
      </c>
      <c r="C186" s="11"/>
      <c r="D186" s="20">
        <f>SUM(D193+D198+D203)</f>
        <v>0</v>
      </c>
      <c r="E186" s="20">
        <f>SUM(E193+E198+E203)</f>
        <v>0</v>
      </c>
      <c r="F186" s="53">
        <f>SUM(F193++F198+F203+F208)</f>
        <v>0</v>
      </c>
      <c r="G186" s="20">
        <f t="shared" ref="G186:L186" si="69">SUM(G193++G198+G203+G208)</f>
        <v>0</v>
      </c>
      <c r="H186" s="20">
        <f t="shared" si="69"/>
        <v>0</v>
      </c>
      <c r="I186" s="20">
        <f t="shared" si="69"/>
        <v>0</v>
      </c>
      <c r="J186" s="20">
        <f t="shared" si="69"/>
        <v>0</v>
      </c>
      <c r="K186" s="20">
        <f t="shared" si="69"/>
        <v>0</v>
      </c>
      <c r="L186" s="20">
        <f t="shared" si="69"/>
        <v>0</v>
      </c>
      <c r="M186" s="10"/>
      <c r="N186" s="17"/>
      <c r="O186" s="18"/>
    </row>
    <row r="187" spans="1:15" s="2" customFormat="1" ht="18.7" customHeight="1" x14ac:dyDescent="0.25">
      <c r="A187" s="19"/>
      <c r="B187" s="10" t="s">
        <v>13</v>
      </c>
      <c r="C187" s="11"/>
      <c r="D187" s="20">
        <f>SUM(D194+D199+D204)</f>
        <v>237622.53900000002</v>
      </c>
      <c r="E187" s="20">
        <f>SUM(E194+E199+E204)</f>
        <v>37588.326999999997</v>
      </c>
      <c r="F187" s="53">
        <f>SUM(F194+F199+F204+F209)</f>
        <v>52771.649000000005</v>
      </c>
      <c r="G187" s="20">
        <f>G194+G199+G204+G209</f>
        <v>57923.524000000005</v>
      </c>
      <c r="H187" s="20">
        <f>SUM(H194+H199+H204+H209)</f>
        <v>44537.667000000001</v>
      </c>
      <c r="I187" s="20">
        <f>SUM(I194+I199+I204+I209)</f>
        <v>55119.173999999999</v>
      </c>
      <c r="J187" s="20">
        <f>SUM(J194+J199+J204+J209)</f>
        <v>2894.94</v>
      </c>
      <c r="K187" s="20">
        <f>SUM(K194+K199+K204+K209)</f>
        <v>2894.94</v>
      </c>
      <c r="L187" s="20">
        <f>SUM(L194+L199+L204+L209)</f>
        <v>2894.94</v>
      </c>
      <c r="M187" s="44"/>
      <c r="N187" s="17"/>
      <c r="O187" s="18"/>
    </row>
    <row r="188" spans="1:15" s="2" customFormat="1" ht="18.7" customHeight="1" x14ac:dyDescent="0.25">
      <c r="A188" s="19"/>
      <c r="B188" s="10" t="s">
        <v>14</v>
      </c>
      <c r="C188" s="11"/>
      <c r="D188" s="20">
        <f t="shared" ref="D188:L188" si="70">SUM(D195++D200+D205+D210)</f>
        <v>0</v>
      </c>
      <c r="E188" s="20">
        <f t="shared" si="70"/>
        <v>0</v>
      </c>
      <c r="F188" s="53">
        <f t="shared" si="70"/>
        <v>0</v>
      </c>
      <c r="G188" s="20">
        <f t="shared" si="70"/>
        <v>0</v>
      </c>
      <c r="H188" s="20">
        <f t="shared" si="70"/>
        <v>0</v>
      </c>
      <c r="I188" s="20">
        <f t="shared" si="70"/>
        <v>0</v>
      </c>
      <c r="J188" s="20">
        <f t="shared" si="70"/>
        <v>0</v>
      </c>
      <c r="K188" s="20">
        <f t="shared" si="70"/>
        <v>0</v>
      </c>
      <c r="L188" s="20">
        <f t="shared" si="70"/>
        <v>0</v>
      </c>
      <c r="M188" s="10"/>
      <c r="N188" s="17"/>
      <c r="O188" s="18"/>
    </row>
    <row r="189" spans="1:15" s="2" customFormat="1" ht="32.950000000000003" customHeight="1" x14ac:dyDescent="0.2">
      <c r="A189" s="24"/>
      <c r="B189" s="24"/>
      <c r="C189" s="105" t="s">
        <v>76</v>
      </c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7"/>
      <c r="O189" s="18"/>
    </row>
    <row r="190" spans="1:15" s="2" customFormat="1" ht="20.25" customHeight="1" x14ac:dyDescent="0.2">
      <c r="A190" s="24"/>
      <c r="B190" s="24"/>
      <c r="C190" s="105" t="s">
        <v>77</v>
      </c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7"/>
    </row>
    <row r="191" spans="1:15" s="2" customFormat="1" ht="71.349999999999994" customHeight="1" x14ac:dyDescent="0.25">
      <c r="A191" s="19" t="s">
        <v>78</v>
      </c>
      <c r="B191" s="45" t="s">
        <v>79</v>
      </c>
      <c r="C191" s="10" t="s">
        <v>45</v>
      </c>
      <c r="D191" s="26">
        <f t="shared" ref="D191:L191" si="71">SUM(D192:D195)</f>
        <v>1759</v>
      </c>
      <c r="E191" s="26">
        <f t="shared" si="71"/>
        <v>1759</v>
      </c>
      <c r="F191" s="82">
        <f t="shared" si="71"/>
        <v>0</v>
      </c>
      <c r="G191" s="26">
        <f t="shared" si="71"/>
        <v>0</v>
      </c>
      <c r="H191" s="26">
        <f t="shared" si="71"/>
        <v>0</v>
      </c>
      <c r="I191" s="26">
        <f t="shared" si="71"/>
        <v>0</v>
      </c>
      <c r="J191" s="26">
        <f t="shared" si="71"/>
        <v>0</v>
      </c>
      <c r="K191" s="26">
        <f t="shared" si="71"/>
        <v>0</v>
      </c>
      <c r="L191" s="26">
        <f t="shared" si="71"/>
        <v>0</v>
      </c>
      <c r="M191" s="46"/>
      <c r="N191" s="17"/>
    </row>
    <row r="192" spans="1:15" s="2" customFormat="1" ht="20.25" customHeight="1" x14ac:dyDescent="0.2">
      <c r="A192" s="19"/>
      <c r="B192" s="10" t="s">
        <v>11</v>
      </c>
      <c r="C192" s="10"/>
      <c r="D192" s="20">
        <f>SUM(E192:L192)</f>
        <v>0</v>
      </c>
      <c r="E192" s="20">
        <v>0</v>
      </c>
      <c r="F192" s="53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44"/>
      <c r="N192" s="17"/>
    </row>
    <row r="193" spans="1:14" s="2" customFormat="1" ht="14.95" customHeight="1" x14ac:dyDescent="0.2">
      <c r="A193" s="19"/>
      <c r="B193" s="10" t="s">
        <v>12</v>
      </c>
      <c r="C193" s="10"/>
      <c r="D193" s="20">
        <f>SUM(E193:L193)</f>
        <v>0</v>
      </c>
      <c r="E193" s="20">
        <v>0</v>
      </c>
      <c r="F193" s="53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44"/>
      <c r="N193" s="17"/>
    </row>
    <row r="194" spans="1:14" s="2" customFormat="1" ht="15.8" customHeight="1" x14ac:dyDescent="0.2">
      <c r="A194" s="19"/>
      <c r="B194" s="10" t="s">
        <v>13</v>
      </c>
      <c r="C194" s="10"/>
      <c r="D194" s="20">
        <f>SUM(E194:L194)</f>
        <v>1759</v>
      </c>
      <c r="E194" s="20">
        <v>1759</v>
      </c>
      <c r="F194" s="53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44"/>
      <c r="N194" s="17"/>
    </row>
    <row r="195" spans="1:14" s="2" customFormat="1" ht="15.8" customHeight="1" x14ac:dyDescent="0.2">
      <c r="A195" s="19"/>
      <c r="B195" s="10" t="s">
        <v>14</v>
      </c>
      <c r="C195" s="10"/>
      <c r="D195" s="20">
        <f>SUM(E195:L195)</f>
        <v>0</v>
      </c>
      <c r="E195" s="20">
        <v>0</v>
      </c>
      <c r="F195" s="53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44"/>
      <c r="N195" s="17"/>
    </row>
    <row r="196" spans="1:14" s="2" customFormat="1" ht="76.599999999999994" customHeight="1" x14ac:dyDescent="0.2">
      <c r="A196" s="19" t="s">
        <v>80</v>
      </c>
      <c r="B196" s="25" t="s">
        <v>81</v>
      </c>
      <c r="C196" s="10" t="s">
        <v>70</v>
      </c>
      <c r="D196" s="26">
        <f t="shared" ref="D196:L196" si="72">SUM(D197:D200)</f>
        <v>180214.32400000002</v>
      </c>
      <c r="E196" s="26">
        <f t="shared" si="72"/>
        <v>9341.3269999999993</v>
      </c>
      <c r="F196" s="82">
        <f t="shared" si="72"/>
        <v>29611.434000000001</v>
      </c>
      <c r="G196" s="26">
        <f t="shared" si="72"/>
        <v>32919.902000000002</v>
      </c>
      <c r="H196" s="26">
        <f t="shared" si="72"/>
        <v>44537.667000000001</v>
      </c>
      <c r="I196" s="26">
        <f t="shared" si="72"/>
        <v>55119.173999999999</v>
      </c>
      <c r="J196" s="26">
        <f t="shared" si="72"/>
        <v>2894.94</v>
      </c>
      <c r="K196" s="26">
        <f t="shared" si="72"/>
        <v>2894.94</v>
      </c>
      <c r="L196" s="26">
        <f t="shared" si="72"/>
        <v>2894.94</v>
      </c>
      <c r="M196" s="9" t="s">
        <v>83</v>
      </c>
      <c r="N196" s="17"/>
    </row>
    <row r="197" spans="1:14" s="2" customFormat="1" ht="15.65" x14ac:dyDescent="0.25">
      <c r="A197" s="24"/>
      <c r="B197" s="28" t="s">
        <v>11</v>
      </c>
      <c r="C197" s="11"/>
      <c r="D197" s="20">
        <f>SUM(E197:L197)</f>
        <v>0</v>
      </c>
      <c r="E197" s="20">
        <v>0</v>
      </c>
      <c r="F197" s="53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10"/>
      <c r="N197" s="17"/>
    </row>
    <row r="198" spans="1:14" s="2" customFormat="1" ht="15.65" x14ac:dyDescent="0.25">
      <c r="A198" s="24"/>
      <c r="B198" s="28" t="s">
        <v>12</v>
      </c>
      <c r="C198" s="11"/>
      <c r="D198" s="20">
        <f>SUM(E198:L198)</f>
        <v>0</v>
      </c>
      <c r="E198" s="20">
        <v>0</v>
      </c>
      <c r="F198" s="53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10"/>
      <c r="N198" s="17"/>
    </row>
    <row r="199" spans="1:14" s="2" customFormat="1" ht="15.65" x14ac:dyDescent="0.25">
      <c r="A199" s="24"/>
      <c r="B199" s="28" t="s">
        <v>13</v>
      </c>
      <c r="C199" s="11"/>
      <c r="D199" s="20">
        <f>SUM(E199:L199)</f>
        <v>180214.32400000002</v>
      </c>
      <c r="E199" s="53">
        <f>1446.39+7894.937</f>
        <v>9341.3269999999993</v>
      </c>
      <c r="F199" s="53">
        <f>12591.52+4327.77+5060.194+1299.7+6332.25</f>
        <v>29611.434000000001</v>
      </c>
      <c r="G199" s="20">
        <f>17074.268+15845.634</f>
        <v>32919.902000000002</v>
      </c>
      <c r="H199" s="20">
        <v>44537.667000000001</v>
      </c>
      <c r="I199" s="20">
        <f>15119.174+40000</f>
        <v>55119.173999999999</v>
      </c>
      <c r="J199" s="20">
        <v>2894.94</v>
      </c>
      <c r="K199" s="20">
        <v>2894.94</v>
      </c>
      <c r="L199" s="20">
        <v>2894.94</v>
      </c>
      <c r="M199" s="44"/>
      <c r="N199" s="17"/>
    </row>
    <row r="200" spans="1:14" s="2" customFormat="1" ht="15.65" x14ac:dyDescent="0.25">
      <c r="A200" s="24"/>
      <c r="B200" s="28" t="s">
        <v>14</v>
      </c>
      <c r="C200" s="11"/>
      <c r="D200" s="20">
        <f>SUM(E200:L200)</f>
        <v>0</v>
      </c>
      <c r="E200" s="20">
        <v>0</v>
      </c>
      <c r="F200" s="53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10"/>
      <c r="N200" s="17"/>
    </row>
    <row r="201" spans="1:14" s="2" customFormat="1" ht="90" customHeight="1" x14ac:dyDescent="0.2">
      <c r="A201" s="32" t="s">
        <v>82</v>
      </c>
      <c r="B201" s="9" t="s">
        <v>92</v>
      </c>
      <c r="C201" s="10" t="s">
        <v>45</v>
      </c>
      <c r="D201" s="47">
        <f t="shared" ref="D201:K201" si="73">SUM(D202:D205)</f>
        <v>55649.214999999997</v>
      </c>
      <c r="E201" s="47">
        <f t="shared" si="73"/>
        <v>26488</v>
      </c>
      <c r="F201" s="87">
        <f t="shared" si="73"/>
        <v>11799.215</v>
      </c>
      <c r="G201" s="47">
        <f t="shared" si="73"/>
        <v>17362</v>
      </c>
      <c r="H201" s="47">
        <f t="shared" si="73"/>
        <v>0</v>
      </c>
      <c r="I201" s="47">
        <f t="shared" si="73"/>
        <v>0</v>
      </c>
      <c r="J201" s="47">
        <f t="shared" si="73"/>
        <v>0</v>
      </c>
      <c r="K201" s="47">
        <f t="shared" si="73"/>
        <v>0</v>
      </c>
      <c r="L201" s="47">
        <f>SUM(L202:L210)</f>
        <v>0</v>
      </c>
      <c r="M201" s="32" t="s">
        <v>112</v>
      </c>
      <c r="N201" s="17"/>
    </row>
    <row r="202" spans="1:14" s="2" customFormat="1" ht="15.65" x14ac:dyDescent="0.25">
      <c r="A202" s="11"/>
      <c r="B202" s="28" t="s">
        <v>11</v>
      </c>
      <c r="C202" s="11"/>
      <c r="D202" s="48">
        <f>SUM(E202:L202)</f>
        <v>0</v>
      </c>
      <c r="E202" s="48">
        <v>0</v>
      </c>
      <c r="F202" s="54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11"/>
      <c r="N202" s="17"/>
    </row>
    <row r="203" spans="1:14" s="2" customFormat="1" ht="15.65" x14ac:dyDescent="0.25">
      <c r="A203" s="11"/>
      <c r="B203" s="28" t="s">
        <v>12</v>
      </c>
      <c r="C203" s="11"/>
      <c r="D203" s="48">
        <f>SUM(E203:L203)</f>
        <v>0</v>
      </c>
      <c r="E203" s="48">
        <v>0</v>
      </c>
      <c r="F203" s="54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11"/>
      <c r="N203" s="17"/>
    </row>
    <row r="204" spans="1:14" s="2" customFormat="1" ht="15.65" x14ac:dyDescent="0.25">
      <c r="A204" s="11"/>
      <c r="B204" s="28" t="s">
        <v>13</v>
      </c>
      <c r="C204" s="11"/>
      <c r="D204" s="48">
        <f>SUM(E204:L204)</f>
        <v>55649.214999999997</v>
      </c>
      <c r="E204" s="54">
        <f>26488</f>
        <v>26488</v>
      </c>
      <c r="F204" s="54">
        <f>20000-9523.6+893.695+429.12</f>
        <v>11799.215</v>
      </c>
      <c r="G204" s="48">
        <v>17362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9"/>
      <c r="N204" s="17"/>
    </row>
    <row r="205" spans="1:14" s="2" customFormat="1" ht="17.350000000000001" customHeight="1" x14ac:dyDescent="0.25">
      <c r="A205" s="11"/>
      <c r="B205" s="28" t="s">
        <v>14</v>
      </c>
      <c r="C205" s="11"/>
      <c r="D205" s="48">
        <f>SUM(E205:L205)</f>
        <v>0</v>
      </c>
      <c r="E205" s="48">
        <v>0</v>
      </c>
      <c r="F205" s="54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9"/>
      <c r="N205" s="17"/>
    </row>
    <row r="206" spans="1:14" s="2" customFormat="1" ht="50.95" customHeight="1" x14ac:dyDescent="0.25">
      <c r="A206" s="19"/>
      <c r="B206" s="40" t="s">
        <v>104</v>
      </c>
      <c r="C206" s="77" t="s">
        <v>45</v>
      </c>
      <c r="D206" s="26">
        <f t="shared" ref="D206:L206" si="74">SUM(D207:D210)</f>
        <v>0</v>
      </c>
      <c r="E206" s="26">
        <f t="shared" si="74"/>
        <v>0</v>
      </c>
      <c r="F206" s="82">
        <f t="shared" si="74"/>
        <v>11361</v>
      </c>
      <c r="G206" s="26">
        <f t="shared" si="74"/>
        <v>7641.6220000000003</v>
      </c>
      <c r="H206" s="26">
        <f t="shared" si="74"/>
        <v>0</v>
      </c>
      <c r="I206" s="26">
        <f t="shared" si="74"/>
        <v>0</v>
      </c>
      <c r="J206" s="26">
        <f t="shared" si="74"/>
        <v>0</v>
      </c>
      <c r="K206" s="26">
        <f t="shared" si="74"/>
        <v>0</v>
      </c>
      <c r="L206" s="26">
        <f t="shared" si="74"/>
        <v>0</v>
      </c>
      <c r="M206" s="44" t="s">
        <v>111</v>
      </c>
      <c r="N206" s="17"/>
    </row>
    <row r="207" spans="1:14" s="2" customFormat="1" ht="15.65" x14ac:dyDescent="0.25">
      <c r="A207" s="19"/>
      <c r="B207" s="75" t="s">
        <v>11</v>
      </c>
      <c r="C207" s="11"/>
      <c r="D207" s="20">
        <v>0</v>
      </c>
      <c r="E207" s="20">
        <v>0</v>
      </c>
      <c r="F207" s="53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44"/>
      <c r="N207" s="17"/>
    </row>
    <row r="208" spans="1:14" s="2" customFormat="1" ht="15.65" x14ac:dyDescent="0.25">
      <c r="A208" s="19"/>
      <c r="B208" s="75" t="s">
        <v>12</v>
      </c>
      <c r="C208" s="11"/>
      <c r="D208" s="20">
        <v>0</v>
      </c>
      <c r="E208" s="20">
        <v>0</v>
      </c>
      <c r="F208" s="53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44"/>
      <c r="N208" s="17"/>
    </row>
    <row r="209" spans="1:14" s="2" customFormat="1" ht="15.65" x14ac:dyDescent="0.25">
      <c r="A209" s="19"/>
      <c r="B209" s="75" t="s">
        <v>13</v>
      </c>
      <c r="C209" s="11"/>
      <c r="D209" s="20">
        <v>0</v>
      </c>
      <c r="E209" s="20">
        <v>0</v>
      </c>
      <c r="F209" s="53">
        <v>11361</v>
      </c>
      <c r="G209" s="20">
        <v>7641.6220000000003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44"/>
      <c r="N209" s="17"/>
    </row>
    <row r="210" spans="1:14" s="2" customFormat="1" ht="15.65" x14ac:dyDescent="0.25">
      <c r="A210" s="19"/>
      <c r="B210" s="75" t="s">
        <v>14</v>
      </c>
      <c r="C210" s="11"/>
      <c r="D210" s="20">
        <v>0</v>
      </c>
      <c r="E210" s="20">
        <v>0</v>
      </c>
      <c r="F210" s="53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10"/>
      <c r="N210" s="17"/>
    </row>
    <row r="211" spans="1:14" s="2" customFormat="1" ht="119.4" customHeight="1" x14ac:dyDescent="0.2">
      <c r="A211" s="12" t="s">
        <v>84</v>
      </c>
      <c r="B211" s="13" t="s">
        <v>101</v>
      </c>
      <c r="C211" s="42"/>
      <c r="D211" s="15">
        <f>SUM(D212:D215)</f>
        <v>13778.45</v>
      </c>
      <c r="E211" s="15">
        <f t="shared" ref="E211:L213" si="75">SUM(E216+E233+E238)</f>
        <v>5</v>
      </c>
      <c r="F211" s="88">
        <f t="shared" si="75"/>
        <v>6909.95</v>
      </c>
      <c r="G211" s="79">
        <f t="shared" si="75"/>
        <v>6863.5</v>
      </c>
      <c r="H211" s="15">
        <f t="shared" si="75"/>
        <v>0</v>
      </c>
      <c r="I211" s="15">
        <f t="shared" si="75"/>
        <v>0</v>
      </c>
      <c r="J211" s="15">
        <f t="shared" si="75"/>
        <v>0</v>
      </c>
      <c r="K211" s="15">
        <f t="shared" si="75"/>
        <v>0</v>
      </c>
      <c r="L211" s="15">
        <f t="shared" si="75"/>
        <v>0</v>
      </c>
      <c r="M211" s="16"/>
      <c r="N211" s="50"/>
    </row>
    <row r="212" spans="1:14" s="2" customFormat="1" ht="21.1" customHeight="1" x14ac:dyDescent="0.25">
      <c r="A212" s="19"/>
      <c r="B212" s="10" t="s">
        <v>11</v>
      </c>
      <c r="C212" s="11"/>
      <c r="D212" s="20">
        <f>SUM(D217+D234+D239)</f>
        <v>0</v>
      </c>
      <c r="E212" s="20">
        <f t="shared" si="75"/>
        <v>0</v>
      </c>
      <c r="F212" s="53">
        <f t="shared" si="75"/>
        <v>0</v>
      </c>
      <c r="G212" s="20">
        <f t="shared" si="75"/>
        <v>0</v>
      </c>
      <c r="H212" s="20">
        <f t="shared" si="75"/>
        <v>0</v>
      </c>
      <c r="I212" s="20">
        <f t="shared" si="75"/>
        <v>0</v>
      </c>
      <c r="J212" s="20">
        <f t="shared" si="75"/>
        <v>0</v>
      </c>
      <c r="K212" s="20">
        <f t="shared" si="75"/>
        <v>0</v>
      </c>
      <c r="L212" s="20">
        <f t="shared" si="75"/>
        <v>0</v>
      </c>
      <c r="M212" s="10"/>
      <c r="N212" s="50"/>
    </row>
    <row r="213" spans="1:14" s="2" customFormat="1" ht="17.350000000000001" customHeight="1" x14ac:dyDescent="0.25">
      <c r="A213" s="19"/>
      <c r="B213" s="10" t="s">
        <v>12</v>
      </c>
      <c r="C213" s="11"/>
      <c r="D213" s="20">
        <f>SUM(D218+D235+D240)</f>
        <v>13040.6</v>
      </c>
      <c r="E213" s="20">
        <f t="shared" si="75"/>
        <v>0</v>
      </c>
      <c r="F213" s="53">
        <f t="shared" si="75"/>
        <v>6520.3</v>
      </c>
      <c r="G213" s="20">
        <f t="shared" si="75"/>
        <v>6520.3</v>
      </c>
      <c r="H213" s="20">
        <f t="shared" si="75"/>
        <v>0</v>
      </c>
      <c r="I213" s="20">
        <f t="shared" si="75"/>
        <v>0</v>
      </c>
      <c r="J213" s="20">
        <f t="shared" si="75"/>
        <v>0</v>
      </c>
      <c r="K213" s="20">
        <f t="shared" si="75"/>
        <v>0</v>
      </c>
      <c r="L213" s="20">
        <f t="shared" si="75"/>
        <v>0</v>
      </c>
      <c r="M213" s="10"/>
      <c r="N213" s="50"/>
    </row>
    <row r="214" spans="1:14" s="2" customFormat="1" ht="17.350000000000001" customHeight="1" x14ac:dyDescent="0.25">
      <c r="A214" s="19"/>
      <c r="B214" s="10" t="s">
        <v>13</v>
      </c>
      <c r="C214" s="11"/>
      <c r="D214" s="20">
        <f>SUM(D219+D236+D241)</f>
        <v>737.84999999999991</v>
      </c>
      <c r="E214" s="20">
        <f t="shared" ref="E214:G215" si="76">SUM(E219+E236+E241)</f>
        <v>5</v>
      </c>
      <c r="F214" s="89">
        <f t="shared" si="76"/>
        <v>389.65</v>
      </c>
      <c r="G214" s="38">
        <f t="shared" si="76"/>
        <v>343.2</v>
      </c>
      <c r="H214" s="20">
        <f>H219+H236+H241</f>
        <v>0</v>
      </c>
      <c r="I214" s="20">
        <f t="shared" ref="I214:L215" si="77">SUM(I219+I236+I241)</f>
        <v>0</v>
      </c>
      <c r="J214" s="20">
        <f t="shared" si="77"/>
        <v>0</v>
      </c>
      <c r="K214" s="20">
        <f t="shared" si="77"/>
        <v>0</v>
      </c>
      <c r="L214" s="20">
        <f t="shared" si="77"/>
        <v>0</v>
      </c>
      <c r="M214" s="10"/>
      <c r="N214" s="50"/>
    </row>
    <row r="215" spans="1:14" s="2" customFormat="1" ht="15.8" customHeight="1" x14ac:dyDescent="0.25">
      <c r="A215" s="19"/>
      <c r="B215" s="10" t="s">
        <v>14</v>
      </c>
      <c r="C215" s="11"/>
      <c r="D215" s="20">
        <f>SUM(D220+D237+D242)</f>
        <v>0</v>
      </c>
      <c r="E215" s="20">
        <f t="shared" si="76"/>
        <v>0</v>
      </c>
      <c r="F215" s="53">
        <f t="shared" si="76"/>
        <v>0</v>
      </c>
      <c r="G215" s="20">
        <f t="shared" si="76"/>
        <v>0</v>
      </c>
      <c r="H215" s="20">
        <f>SUM(H220+H237+H242)</f>
        <v>0</v>
      </c>
      <c r="I215" s="20">
        <f t="shared" si="77"/>
        <v>0</v>
      </c>
      <c r="J215" s="20">
        <f t="shared" si="77"/>
        <v>0</v>
      </c>
      <c r="K215" s="20">
        <f t="shared" si="77"/>
        <v>0</v>
      </c>
      <c r="L215" s="20">
        <f t="shared" si="77"/>
        <v>0</v>
      </c>
      <c r="M215" s="10"/>
      <c r="N215" s="50"/>
    </row>
    <row r="216" spans="1:14" s="2" customFormat="1" ht="39.1" customHeight="1" x14ac:dyDescent="0.25">
      <c r="A216" s="19" t="s">
        <v>85</v>
      </c>
      <c r="B216" s="9" t="s">
        <v>24</v>
      </c>
      <c r="C216" s="11"/>
      <c r="D216" s="20">
        <f>SUM(D217:D220)</f>
        <v>13778.45</v>
      </c>
      <c r="E216" s="20">
        <f>SUM(E217:E220)</f>
        <v>5</v>
      </c>
      <c r="F216" s="89">
        <f>SUM(F217:F220)</f>
        <v>6909.95</v>
      </c>
      <c r="G216" s="38">
        <f>SUM(G217:G220)</f>
        <v>6863.5</v>
      </c>
      <c r="H216" s="20">
        <f>H217+H218+H219+H220</f>
        <v>0</v>
      </c>
      <c r="I216" s="20">
        <f>SUM(I217:I220)</f>
        <v>0</v>
      </c>
      <c r="J216" s="20">
        <f>SUM(J217:J220)</f>
        <v>0</v>
      </c>
      <c r="K216" s="20">
        <f>SUM(K217:K220)</f>
        <v>0</v>
      </c>
      <c r="L216" s="20">
        <f>SUM(L217:L220)</f>
        <v>0</v>
      </c>
      <c r="M216" s="10"/>
      <c r="N216" s="50"/>
    </row>
    <row r="217" spans="1:14" s="2" customFormat="1" ht="19.55" customHeight="1" x14ac:dyDescent="0.25">
      <c r="A217" s="19"/>
      <c r="B217" s="10" t="s">
        <v>11</v>
      </c>
      <c r="C217" s="11"/>
      <c r="D217" s="20">
        <f t="shared" ref="D217:L217" si="78">SUM(D224)</f>
        <v>0</v>
      </c>
      <c r="E217" s="20">
        <f t="shared" si="78"/>
        <v>0</v>
      </c>
      <c r="F217" s="53">
        <f t="shared" si="78"/>
        <v>0</v>
      </c>
      <c r="G217" s="20">
        <f t="shared" si="78"/>
        <v>0</v>
      </c>
      <c r="H217" s="20">
        <f t="shared" si="78"/>
        <v>0</v>
      </c>
      <c r="I217" s="20">
        <f t="shared" si="78"/>
        <v>0</v>
      </c>
      <c r="J217" s="20">
        <f t="shared" si="78"/>
        <v>0</v>
      </c>
      <c r="K217" s="20">
        <f t="shared" si="78"/>
        <v>0</v>
      </c>
      <c r="L217" s="20">
        <f t="shared" si="78"/>
        <v>0</v>
      </c>
      <c r="M217" s="10"/>
      <c r="N217" s="50"/>
    </row>
    <row r="218" spans="1:14" s="2" customFormat="1" ht="15.65" x14ac:dyDescent="0.25">
      <c r="A218" s="19"/>
      <c r="B218" s="10" t="s">
        <v>12</v>
      </c>
      <c r="C218" s="11"/>
      <c r="D218" s="20">
        <f t="shared" ref="D218:L218" si="79">SUM(D225)</f>
        <v>13040.6</v>
      </c>
      <c r="E218" s="20">
        <f t="shared" si="79"/>
        <v>0</v>
      </c>
      <c r="F218" s="53">
        <f t="shared" si="79"/>
        <v>6520.3</v>
      </c>
      <c r="G218" s="20">
        <f t="shared" si="79"/>
        <v>6520.3</v>
      </c>
      <c r="H218" s="20">
        <f t="shared" si="79"/>
        <v>0</v>
      </c>
      <c r="I218" s="20">
        <f t="shared" si="79"/>
        <v>0</v>
      </c>
      <c r="J218" s="20">
        <f t="shared" si="79"/>
        <v>0</v>
      </c>
      <c r="K218" s="20">
        <f t="shared" si="79"/>
        <v>0</v>
      </c>
      <c r="L218" s="20">
        <f t="shared" si="79"/>
        <v>0</v>
      </c>
      <c r="M218" s="10"/>
      <c r="N218" s="50"/>
    </row>
    <row r="219" spans="1:14" s="2" customFormat="1" ht="15.65" x14ac:dyDescent="0.25">
      <c r="A219" s="19"/>
      <c r="B219" s="10" t="s">
        <v>13</v>
      </c>
      <c r="C219" s="11"/>
      <c r="D219" s="20">
        <f>SUM(D226+D231)</f>
        <v>737.84999999999991</v>
      </c>
      <c r="E219" s="20">
        <f t="shared" ref="E219:L219" si="80">SUM(E226)</f>
        <v>5</v>
      </c>
      <c r="F219" s="89">
        <f>SUM(F226+F231)</f>
        <v>389.65</v>
      </c>
      <c r="G219" s="38">
        <f t="shared" si="80"/>
        <v>343.2</v>
      </c>
      <c r="H219" s="20">
        <f t="shared" si="80"/>
        <v>0</v>
      </c>
      <c r="I219" s="20">
        <f t="shared" si="80"/>
        <v>0</v>
      </c>
      <c r="J219" s="20">
        <f t="shared" si="80"/>
        <v>0</v>
      </c>
      <c r="K219" s="20">
        <f t="shared" si="80"/>
        <v>0</v>
      </c>
      <c r="L219" s="20">
        <f t="shared" si="80"/>
        <v>0</v>
      </c>
      <c r="M219" s="10"/>
      <c r="N219" s="50"/>
    </row>
    <row r="220" spans="1:14" s="2" customFormat="1" ht="15.65" x14ac:dyDescent="0.25">
      <c r="A220" s="19"/>
      <c r="B220" s="10" t="s">
        <v>14</v>
      </c>
      <c r="C220" s="11"/>
      <c r="D220" s="20">
        <f t="shared" ref="D220:L220" si="81">SUM(D227)</f>
        <v>0</v>
      </c>
      <c r="E220" s="20">
        <f t="shared" si="81"/>
        <v>0</v>
      </c>
      <c r="F220" s="53">
        <f t="shared" si="81"/>
        <v>0</v>
      </c>
      <c r="G220" s="20">
        <f t="shared" si="81"/>
        <v>0</v>
      </c>
      <c r="H220" s="20">
        <f t="shared" si="81"/>
        <v>0</v>
      </c>
      <c r="I220" s="20">
        <f t="shared" si="81"/>
        <v>0</v>
      </c>
      <c r="J220" s="20">
        <f t="shared" si="81"/>
        <v>0</v>
      </c>
      <c r="K220" s="20">
        <f t="shared" si="81"/>
        <v>0</v>
      </c>
      <c r="L220" s="20">
        <f t="shared" si="81"/>
        <v>0</v>
      </c>
      <c r="M220" s="10"/>
      <c r="N220" s="50"/>
    </row>
    <row r="221" spans="1:14" s="2" customFormat="1" ht="16.5" customHeight="1" x14ac:dyDescent="0.2">
      <c r="A221" s="24"/>
      <c r="B221" s="24"/>
      <c r="C221" s="105" t="s">
        <v>86</v>
      </c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</row>
    <row r="222" spans="1:14" s="2" customFormat="1" ht="35.35" customHeight="1" x14ac:dyDescent="0.2">
      <c r="A222" s="24"/>
      <c r="B222" s="24"/>
      <c r="C222" s="105" t="s">
        <v>87</v>
      </c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</row>
    <row r="223" spans="1:14" s="2" customFormat="1" ht="65.25" customHeight="1" x14ac:dyDescent="0.2">
      <c r="A223" s="19" t="s">
        <v>88</v>
      </c>
      <c r="B223" s="45" t="s">
        <v>89</v>
      </c>
      <c r="C223" s="10" t="s">
        <v>45</v>
      </c>
      <c r="D223" s="26">
        <f t="shared" ref="D223:L223" si="82">SUM(D224:D227)</f>
        <v>13778.45</v>
      </c>
      <c r="E223" s="26">
        <f t="shared" si="82"/>
        <v>5</v>
      </c>
      <c r="F223" s="90">
        <f t="shared" si="82"/>
        <v>6909.95</v>
      </c>
      <c r="G223" s="71">
        <f t="shared" si="82"/>
        <v>6863.5</v>
      </c>
      <c r="H223" s="26">
        <f t="shared" si="82"/>
        <v>0</v>
      </c>
      <c r="I223" s="26">
        <f t="shared" si="82"/>
        <v>0</v>
      </c>
      <c r="J223" s="26">
        <f t="shared" si="82"/>
        <v>0</v>
      </c>
      <c r="K223" s="26">
        <f t="shared" si="82"/>
        <v>0</v>
      </c>
      <c r="L223" s="26">
        <f t="shared" si="82"/>
        <v>0</v>
      </c>
      <c r="M223" s="26" t="s">
        <v>113</v>
      </c>
    </row>
    <row r="224" spans="1:14" s="2" customFormat="1" ht="15.65" x14ac:dyDescent="0.2">
      <c r="A224" s="19"/>
      <c r="B224" s="10" t="s">
        <v>11</v>
      </c>
      <c r="C224" s="10"/>
      <c r="D224" s="20">
        <f>SUM(E224:L224)</f>
        <v>0</v>
      </c>
      <c r="E224" s="20">
        <v>0</v>
      </c>
      <c r="F224" s="53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/>
    </row>
    <row r="225" spans="1:14" s="2" customFormat="1" ht="15.65" x14ac:dyDescent="0.2">
      <c r="A225" s="19"/>
      <c r="B225" s="10" t="s">
        <v>12</v>
      </c>
      <c r="C225" s="10"/>
      <c r="D225" s="20">
        <f>SUM(E225:L225)</f>
        <v>13040.6</v>
      </c>
      <c r="E225" s="20">
        <v>0</v>
      </c>
      <c r="F225" s="53">
        <v>6520.3</v>
      </c>
      <c r="G225" s="20">
        <v>6520.3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/>
    </row>
    <row r="226" spans="1:14" s="2" customFormat="1" ht="15.65" x14ac:dyDescent="0.2">
      <c r="A226" s="19"/>
      <c r="B226" s="10" t="s">
        <v>13</v>
      </c>
      <c r="C226" s="10"/>
      <c r="D226" s="20">
        <f>SUM(E226:L226)</f>
        <v>737.84999999999991</v>
      </c>
      <c r="E226" s="20">
        <v>5</v>
      </c>
      <c r="F226" s="89">
        <f>389.5+0.15</f>
        <v>389.65</v>
      </c>
      <c r="G226" s="38">
        <v>343.2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/>
    </row>
    <row r="227" spans="1:14" s="2" customFormat="1" ht="15.65" x14ac:dyDescent="0.2">
      <c r="A227" s="19"/>
      <c r="B227" s="10" t="s">
        <v>14</v>
      </c>
      <c r="C227" s="10"/>
      <c r="D227" s="51">
        <f>SUM(E227:L227)</f>
        <v>0</v>
      </c>
      <c r="E227" s="51">
        <v>0</v>
      </c>
      <c r="F227" s="9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1">
        <v>0</v>
      </c>
      <c r="M227" s="52"/>
    </row>
    <row r="228" spans="1:14" s="2" customFormat="1" ht="69.8" customHeight="1" x14ac:dyDescent="0.2">
      <c r="A228" s="19" t="s">
        <v>95</v>
      </c>
      <c r="B228" s="72" t="s">
        <v>94</v>
      </c>
      <c r="C228" s="69" t="s">
        <v>45</v>
      </c>
      <c r="D228" s="26">
        <f t="shared" ref="D228:L228" si="83">SUM(D229:D232)</f>
        <v>0</v>
      </c>
      <c r="E228" s="26">
        <f t="shared" si="83"/>
        <v>0</v>
      </c>
      <c r="F228" s="82">
        <f t="shared" si="83"/>
        <v>0</v>
      </c>
      <c r="G228" s="26">
        <f t="shared" si="83"/>
        <v>0</v>
      </c>
      <c r="H228" s="26">
        <f t="shared" si="83"/>
        <v>0</v>
      </c>
      <c r="I228" s="26">
        <f t="shared" si="83"/>
        <v>0</v>
      </c>
      <c r="J228" s="26">
        <f t="shared" si="83"/>
        <v>0</v>
      </c>
      <c r="K228" s="26">
        <f t="shared" si="83"/>
        <v>0</v>
      </c>
      <c r="L228" s="26">
        <f t="shared" si="83"/>
        <v>0</v>
      </c>
      <c r="M228" s="26" t="s">
        <v>113</v>
      </c>
    </row>
    <row r="229" spans="1:14" s="2" customFormat="1" ht="15.65" x14ac:dyDescent="0.2">
      <c r="A229" s="19"/>
      <c r="B229" s="69" t="s">
        <v>11</v>
      </c>
      <c r="C229" s="69"/>
      <c r="D229" s="20">
        <f>SUM(E229:L229)</f>
        <v>0</v>
      </c>
      <c r="E229" s="20">
        <v>0</v>
      </c>
      <c r="F229" s="53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/>
    </row>
    <row r="230" spans="1:14" s="2" customFormat="1" ht="15.65" x14ac:dyDescent="0.2">
      <c r="A230" s="19"/>
      <c r="B230" s="69" t="s">
        <v>12</v>
      </c>
      <c r="C230" s="69"/>
      <c r="D230" s="20">
        <f>SUM(E230:L230)</f>
        <v>0</v>
      </c>
      <c r="E230" s="20">
        <v>0</v>
      </c>
      <c r="F230" s="53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/>
    </row>
    <row r="231" spans="1:14" s="2" customFormat="1" ht="15.65" x14ac:dyDescent="0.2">
      <c r="A231" s="19"/>
      <c r="B231" s="69" t="s">
        <v>13</v>
      </c>
      <c r="C231" s="69"/>
      <c r="D231" s="20">
        <f>SUM(E231:L231)</f>
        <v>0</v>
      </c>
      <c r="E231" s="20">
        <v>0</v>
      </c>
      <c r="F231" s="53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/>
    </row>
    <row r="232" spans="1:14" s="2" customFormat="1" ht="15.65" x14ac:dyDescent="0.2">
      <c r="A232" s="19"/>
      <c r="B232" s="69" t="s">
        <v>14</v>
      </c>
      <c r="C232" s="69"/>
      <c r="D232" s="51">
        <f>SUM(E232:L232)</f>
        <v>0</v>
      </c>
      <c r="E232" s="51">
        <v>0</v>
      </c>
      <c r="F232" s="9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1">
        <v>0</v>
      </c>
      <c r="M232" s="52"/>
    </row>
    <row r="233" spans="1:14" s="2" customFormat="1" ht="63.7" customHeight="1" x14ac:dyDescent="0.25">
      <c r="A233" s="19" t="s">
        <v>90</v>
      </c>
      <c r="B233" s="9" t="s">
        <v>26</v>
      </c>
      <c r="C233" s="11"/>
      <c r="D233" s="44">
        <f t="shared" ref="D233:L233" si="84">SUM(D234+D235+D236+D237)</f>
        <v>0</v>
      </c>
      <c r="E233" s="44">
        <f t="shared" si="84"/>
        <v>0</v>
      </c>
      <c r="F233" s="92">
        <f t="shared" si="84"/>
        <v>0</v>
      </c>
      <c r="G233" s="44">
        <f t="shared" si="84"/>
        <v>0</v>
      </c>
      <c r="H233" s="44">
        <f t="shared" si="84"/>
        <v>0</v>
      </c>
      <c r="I233" s="44">
        <f t="shared" si="84"/>
        <v>0</v>
      </c>
      <c r="J233" s="44">
        <f t="shared" si="84"/>
        <v>0</v>
      </c>
      <c r="K233" s="44">
        <f t="shared" si="84"/>
        <v>0</v>
      </c>
      <c r="L233" s="44">
        <f t="shared" si="84"/>
        <v>0</v>
      </c>
      <c r="M233" s="10"/>
      <c r="N233" s="50"/>
    </row>
    <row r="234" spans="1:14" s="2" customFormat="1" ht="20.25" customHeight="1" x14ac:dyDescent="0.25">
      <c r="A234" s="19"/>
      <c r="B234" s="10" t="s">
        <v>11</v>
      </c>
      <c r="C234" s="11"/>
      <c r="D234" s="44">
        <f>SUM(E234:L235)</f>
        <v>0</v>
      </c>
      <c r="E234" s="44">
        <v>0</v>
      </c>
      <c r="F234" s="92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10"/>
      <c r="N234" s="50"/>
    </row>
    <row r="235" spans="1:14" s="2" customFormat="1" ht="15.65" x14ac:dyDescent="0.25">
      <c r="A235" s="19"/>
      <c r="B235" s="10" t="s">
        <v>12</v>
      </c>
      <c r="C235" s="11"/>
      <c r="D235" s="44">
        <f>SUM(E235:L236)</f>
        <v>0</v>
      </c>
      <c r="E235" s="44">
        <v>0</v>
      </c>
      <c r="F235" s="92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10"/>
      <c r="N235" s="50"/>
    </row>
    <row r="236" spans="1:14" s="2" customFormat="1" ht="15.65" x14ac:dyDescent="0.25">
      <c r="A236" s="19"/>
      <c r="B236" s="10" t="s">
        <v>13</v>
      </c>
      <c r="C236" s="11"/>
      <c r="D236" s="44">
        <f>SUM(E236:L237)</f>
        <v>0</v>
      </c>
      <c r="E236" s="44">
        <v>0</v>
      </c>
      <c r="F236" s="92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10"/>
      <c r="N236" s="50"/>
    </row>
    <row r="237" spans="1:14" s="2" customFormat="1" ht="15.65" x14ac:dyDescent="0.25">
      <c r="A237" s="19"/>
      <c r="B237" s="10" t="s">
        <v>14</v>
      </c>
      <c r="C237" s="11"/>
      <c r="D237" s="44">
        <v>0</v>
      </c>
      <c r="E237" s="44">
        <v>0</v>
      </c>
      <c r="F237" s="92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10"/>
      <c r="N237" s="50"/>
    </row>
    <row r="238" spans="1:14" s="2" customFormat="1" ht="31.25" x14ac:dyDescent="0.25">
      <c r="A238" s="19" t="s">
        <v>91</v>
      </c>
      <c r="B238" s="9" t="s">
        <v>93</v>
      </c>
      <c r="C238" s="11"/>
      <c r="D238" s="44">
        <f t="shared" ref="D238:L238" si="85">D239+D240+D241+D242</f>
        <v>0</v>
      </c>
      <c r="E238" s="44">
        <f t="shared" si="85"/>
        <v>0</v>
      </c>
      <c r="F238" s="92">
        <f t="shared" si="85"/>
        <v>0</v>
      </c>
      <c r="G238" s="44">
        <f t="shared" si="85"/>
        <v>0</v>
      </c>
      <c r="H238" s="44">
        <f t="shared" si="85"/>
        <v>0</v>
      </c>
      <c r="I238" s="44">
        <f t="shared" si="85"/>
        <v>0</v>
      </c>
      <c r="J238" s="44">
        <f t="shared" si="85"/>
        <v>0</v>
      </c>
      <c r="K238" s="44">
        <f t="shared" si="85"/>
        <v>0</v>
      </c>
      <c r="L238" s="44">
        <f t="shared" si="85"/>
        <v>0</v>
      </c>
      <c r="M238" s="10"/>
      <c r="N238" s="50"/>
    </row>
    <row r="239" spans="1:14" s="2" customFormat="1" ht="15.65" x14ac:dyDescent="0.25">
      <c r="A239" s="19"/>
      <c r="B239" s="10" t="s">
        <v>11</v>
      </c>
      <c r="C239" s="11"/>
      <c r="D239" s="44">
        <f>SUM(E239:L239)</f>
        <v>0</v>
      </c>
      <c r="E239" s="44">
        <v>0</v>
      </c>
      <c r="F239" s="92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10"/>
    </row>
    <row r="240" spans="1:14" s="2" customFormat="1" ht="15.65" x14ac:dyDescent="0.25">
      <c r="A240" s="19"/>
      <c r="B240" s="10" t="s">
        <v>12</v>
      </c>
      <c r="C240" s="11"/>
      <c r="D240" s="44">
        <f>SUM(E240:L240)</f>
        <v>0</v>
      </c>
      <c r="E240" s="44">
        <v>0</v>
      </c>
      <c r="F240" s="92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10"/>
    </row>
    <row r="241" spans="1:13" s="2" customFormat="1" ht="15.65" x14ac:dyDescent="0.25">
      <c r="A241" s="19"/>
      <c r="B241" s="10" t="s">
        <v>13</v>
      </c>
      <c r="C241" s="11"/>
      <c r="D241" s="44">
        <v>0</v>
      </c>
      <c r="E241" s="44">
        <v>0</v>
      </c>
      <c r="F241" s="92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/>
    </row>
    <row r="242" spans="1:13" s="2" customFormat="1" ht="15.65" x14ac:dyDescent="0.25">
      <c r="A242" s="19"/>
      <c r="B242" s="10" t="s">
        <v>14</v>
      </c>
      <c r="C242" s="11"/>
      <c r="D242" s="44">
        <f>SUM(E242:L242)</f>
        <v>0</v>
      </c>
      <c r="E242" s="44">
        <f t="shared" ref="E242:L242" si="86">E227</f>
        <v>0</v>
      </c>
      <c r="F242" s="92">
        <f t="shared" si="86"/>
        <v>0</v>
      </c>
      <c r="G242" s="44">
        <f t="shared" si="86"/>
        <v>0</v>
      </c>
      <c r="H242" s="44">
        <f t="shared" si="86"/>
        <v>0</v>
      </c>
      <c r="I242" s="44">
        <f t="shared" si="86"/>
        <v>0</v>
      </c>
      <c r="J242" s="44">
        <f t="shared" si="86"/>
        <v>0</v>
      </c>
      <c r="K242" s="44">
        <f t="shared" si="86"/>
        <v>0</v>
      </c>
      <c r="L242" s="44">
        <f t="shared" si="86"/>
        <v>0</v>
      </c>
      <c r="M242" s="10"/>
    </row>
    <row r="243" spans="1:13" s="2" customFormat="1" x14ac:dyDescent="0.2">
      <c r="F243" s="93"/>
    </row>
    <row r="244" spans="1:13" s="2" customFormat="1" x14ac:dyDescent="0.2">
      <c r="F244" s="93"/>
    </row>
    <row r="245" spans="1:13" s="2" customFormat="1" x14ac:dyDescent="0.2">
      <c r="F245" s="93"/>
    </row>
    <row r="246" spans="1:13" s="2" customFormat="1" x14ac:dyDescent="0.2">
      <c r="F246" s="93"/>
    </row>
    <row r="247" spans="1:13" s="2" customFormat="1" x14ac:dyDescent="0.2">
      <c r="F247" s="93"/>
    </row>
    <row r="248" spans="1:13" s="2" customFormat="1" x14ac:dyDescent="0.2">
      <c r="F248" s="93"/>
    </row>
    <row r="249" spans="1:13" s="2" customFormat="1" x14ac:dyDescent="0.2">
      <c r="F249" s="93"/>
    </row>
    <row r="250" spans="1:13" s="2" customFormat="1" x14ac:dyDescent="0.2">
      <c r="F250" s="93"/>
    </row>
    <row r="251" spans="1:13" s="2" customFormat="1" x14ac:dyDescent="0.2">
      <c r="F251" s="93"/>
    </row>
    <row r="252" spans="1:13" s="2" customFormat="1" x14ac:dyDescent="0.2">
      <c r="F252" s="93"/>
    </row>
    <row r="253" spans="1:13" s="2" customFormat="1" x14ac:dyDescent="0.2">
      <c r="F253" s="93"/>
    </row>
    <row r="254" spans="1:13" s="2" customFormat="1" x14ac:dyDescent="0.2">
      <c r="F254" s="93"/>
    </row>
    <row r="255" spans="1:13" s="2" customFormat="1" x14ac:dyDescent="0.2">
      <c r="F255" s="93"/>
    </row>
    <row r="256" spans="1:13" s="2" customFormat="1" x14ac:dyDescent="0.2">
      <c r="F256" s="93"/>
    </row>
    <row r="257" spans="6:6" s="2" customFormat="1" x14ac:dyDescent="0.2">
      <c r="F257" s="93"/>
    </row>
    <row r="258" spans="6:6" s="2" customFormat="1" x14ac:dyDescent="0.2">
      <c r="F258" s="93"/>
    </row>
    <row r="259" spans="6:6" s="2" customFormat="1" x14ac:dyDescent="0.2">
      <c r="F259" s="93"/>
    </row>
    <row r="260" spans="6:6" s="2" customFormat="1" x14ac:dyDescent="0.2">
      <c r="F260" s="93"/>
    </row>
    <row r="261" spans="6:6" s="2" customFormat="1" x14ac:dyDescent="0.2">
      <c r="F261" s="93"/>
    </row>
    <row r="262" spans="6:6" s="2" customFormat="1" x14ac:dyDescent="0.2">
      <c r="F262" s="93"/>
    </row>
    <row r="263" spans="6:6" s="2" customFormat="1" x14ac:dyDescent="0.2">
      <c r="F263" s="93"/>
    </row>
    <row r="264" spans="6:6" s="2" customFormat="1" x14ac:dyDescent="0.2">
      <c r="F264" s="93"/>
    </row>
    <row r="265" spans="6:6" s="2" customFormat="1" x14ac:dyDescent="0.2">
      <c r="F265" s="93"/>
    </row>
    <row r="266" spans="6:6" s="2" customFormat="1" x14ac:dyDescent="0.2">
      <c r="F266" s="93"/>
    </row>
    <row r="267" spans="6:6" s="2" customFormat="1" x14ac:dyDescent="0.2">
      <c r="F267" s="93"/>
    </row>
    <row r="268" spans="6:6" s="2" customFormat="1" x14ac:dyDescent="0.2">
      <c r="F268" s="93"/>
    </row>
    <row r="269" spans="6:6" s="2" customFormat="1" x14ac:dyDescent="0.2">
      <c r="F269" s="93"/>
    </row>
    <row r="270" spans="6:6" s="2" customFormat="1" x14ac:dyDescent="0.2">
      <c r="F270" s="93"/>
    </row>
    <row r="271" spans="6:6" s="2" customFormat="1" x14ac:dyDescent="0.2">
      <c r="F271" s="93"/>
    </row>
    <row r="272" spans="6:6" s="2" customFormat="1" x14ac:dyDescent="0.2">
      <c r="F272" s="93"/>
    </row>
    <row r="273" spans="6:6" s="2" customFormat="1" x14ac:dyDescent="0.2">
      <c r="F273" s="93"/>
    </row>
    <row r="274" spans="6:6" s="2" customFormat="1" x14ac:dyDescent="0.2">
      <c r="F274" s="93"/>
    </row>
    <row r="275" spans="6:6" s="2" customFormat="1" x14ac:dyDescent="0.2">
      <c r="F275" s="93"/>
    </row>
    <row r="276" spans="6:6" s="2" customFormat="1" x14ac:dyDescent="0.2">
      <c r="F276" s="93"/>
    </row>
    <row r="277" spans="6:6" s="2" customFormat="1" x14ac:dyDescent="0.2">
      <c r="F277" s="93"/>
    </row>
    <row r="278" spans="6:6" s="2" customFormat="1" x14ac:dyDescent="0.2">
      <c r="F278" s="93"/>
    </row>
    <row r="279" spans="6:6" s="2" customFormat="1" x14ac:dyDescent="0.2">
      <c r="F279" s="93"/>
    </row>
    <row r="280" spans="6:6" s="2" customFormat="1" x14ac:dyDescent="0.2">
      <c r="F280" s="93"/>
    </row>
    <row r="281" spans="6:6" s="2" customFormat="1" x14ac:dyDescent="0.2">
      <c r="F281" s="93"/>
    </row>
    <row r="282" spans="6:6" s="2" customFormat="1" x14ac:dyDescent="0.2">
      <c r="F282" s="93"/>
    </row>
    <row r="283" spans="6:6" s="2" customFormat="1" x14ac:dyDescent="0.2">
      <c r="F283" s="93"/>
    </row>
    <row r="284" spans="6:6" s="2" customFormat="1" x14ac:dyDescent="0.2">
      <c r="F284" s="93"/>
    </row>
    <row r="285" spans="6:6" s="2" customFormat="1" x14ac:dyDescent="0.2">
      <c r="F285" s="93"/>
    </row>
    <row r="286" spans="6:6" s="2" customFormat="1" x14ac:dyDescent="0.2">
      <c r="F286" s="93"/>
    </row>
    <row r="287" spans="6:6" s="2" customFormat="1" x14ac:dyDescent="0.2">
      <c r="F287" s="93"/>
    </row>
    <row r="288" spans="6:6" s="2" customFormat="1" x14ac:dyDescent="0.2">
      <c r="F288" s="93"/>
    </row>
    <row r="289" spans="6:6" s="2" customFormat="1" x14ac:dyDescent="0.2">
      <c r="F289" s="93"/>
    </row>
    <row r="290" spans="6:6" s="2" customFormat="1" x14ac:dyDescent="0.2">
      <c r="F290" s="93"/>
    </row>
    <row r="291" spans="6:6" s="2" customFormat="1" x14ac:dyDescent="0.2">
      <c r="F291" s="93"/>
    </row>
  </sheetData>
  <sheetProtection selectLockedCells="1" selectUnlockedCells="1"/>
  <mergeCells count="23">
    <mergeCell ref="C153:M153"/>
    <mergeCell ref="C189:M189"/>
    <mergeCell ref="C190:M190"/>
    <mergeCell ref="C221:M221"/>
    <mergeCell ref="C222:M222"/>
    <mergeCell ref="C7:I7"/>
    <mergeCell ref="C152:M152"/>
    <mergeCell ref="A8:A9"/>
    <mergeCell ref="B8:B9"/>
    <mergeCell ref="C8:C9"/>
    <mergeCell ref="D8:L8"/>
    <mergeCell ref="M8:M9"/>
    <mergeCell ref="C51:M51"/>
    <mergeCell ref="C52:M52"/>
    <mergeCell ref="C68:M68"/>
    <mergeCell ref="C104:M104"/>
    <mergeCell ref="C105:M105"/>
    <mergeCell ref="C121:M121"/>
    <mergeCell ref="L1:M1"/>
    <mergeCell ref="K2:M2"/>
    <mergeCell ref="B4:M4"/>
    <mergeCell ref="B5:M5"/>
    <mergeCell ref="B6:M6"/>
  </mergeCells>
  <pageMargins left="0.23622047244094491" right="0.23622047244094491" top="0.74803149606299213" bottom="0.74803149606299213" header="0.51181102362204722" footer="0.51181102362204722"/>
  <pageSetup paperSize="9" scale="70" firstPageNumber="12" fitToHeight="0" orientation="landscape" useFirstPageNumber="1" r:id="rId1"/>
  <headerFooter alignWithMargins="0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Шабанова</dc:creator>
  <cp:lastModifiedBy>Шикова</cp:lastModifiedBy>
  <cp:lastPrinted>2025-01-13T03:35:38Z</cp:lastPrinted>
  <dcterms:created xsi:type="dcterms:W3CDTF">2023-04-10T14:36:15Z</dcterms:created>
  <dcterms:modified xsi:type="dcterms:W3CDTF">2025-01-15T09:11:48Z</dcterms:modified>
</cp:coreProperties>
</file>